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201"/>
  <workbookPr showInkAnnotation="0" autoCompressPictures="0"/>
  <mc:AlternateContent xmlns:mc="http://schemas.openxmlformats.org/markup-compatibility/2006">
    <mc:Choice Requires="x15">
      <x15ac:absPath xmlns:x15ac="http://schemas.microsoft.com/office/spreadsheetml/2010/11/ac" url="/Users/snchong/Library/CloudStorage/GoogleDrive-stephenchong@g.harvard.edu/.shortcut-targets-by-id/1iiUyYZfWYhFpNUSu6pvijbWue82JZcuN/DUS/Plan of Study forms/"/>
    </mc:Choice>
  </mc:AlternateContent>
  <xr:revisionPtr revIDLastSave="0" documentId="13_ncr:1_{00450037-4389-3E46-BF0E-B0830D437BF8}" xr6:coauthVersionLast="47" xr6:coauthVersionMax="47" xr10:uidLastSave="{00000000-0000-0000-0000-000000000000}"/>
  <workbookProtection workbookAlgorithmName="SHA-512" workbookHashValue="uaUkogquyrTNiVr6Uo8OhvytfhYucoWzdP7k7DvQB7mV+GUTqeYut3/cVfSet3NmhBqyG/1iHLidlt8oxAHb/w==" workbookSaltValue="ZeqP9NQI8iTF4qB1WcLgAQ==" workbookSpinCount="100000" lockStructure="1"/>
  <bookViews>
    <workbookView xWindow="0" yWindow="620" windowWidth="30080" windowHeight="20380" tabRatio="195" xr2:uid="{00000000-000D-0000-FFFF-FFFF00000000}"/>
  </bookViews>
  <sheets>
    <sheet name="PlanOfStudy" sheetId="1" r:id="rId1"/>
    <sheet name="Courses" sheetId="2" state="hidden" r:id="rId2"/>
    <sheet name="Computations" sheetId="3" state="hidden" r:id="rId3"/>
    <sheet name="Instructions" sheetId="5" state="hidden" r:id="rId4"/>
    <sheet name="VersionInfo" sheetId="4" state="hidden" r:id="rId5"/>
  </sheets>
  <definedNames>
    <definedName name="_xlnm.Print_Area" localSheetId="0">PlanOfStudy!$A$1:$F$53</definedName>
  </definedNames>
  <calcPr calcId="191029"/>
  <extLst>
    <ext xmlns:x14="http://schemas.microsoft.com/office/spreadsheetml/2009/9/main" uri="{79F54976-1DA5-4618-B147-4CDE4B953A38}">
      <x14:workbookPr defaultImageDpi="330"/>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B76" i="3" l="1"/>
  <c r="T7" i="3" l="1"/>
  <c r="T8" i="3"/>
  <c r="T9" i="3"/>
  <c r="T10" i="3"/>
  <c r="T11" i="3"/>
  <c r="T12" i="3"/>
  <c r="T13" i="3"/>
  <c r="T14" i="3"/>
  <c r="T15" i="3"/>
  <c r="T16" i="3"/>
  <c r="T6" i="3"/>
  <c r="A2" i="2"/>
  <c r="B2" i="2" s="1"/>
  <c r="A3" i="2"/>
  <c r="B3" i="2" s="1"/>
  <c r="A4" i="2"/>
  <c r="B4" i="2" s="1"/>
  <c r="A5" i="2"/>
  <c r="B5" i="2" s="1"/>
  <c r="A6" i="2"/>
  <c r="B6" i="2" s="1"/>
  <c r="A7" i="2"/>
  <c r="B7" i="2" s="1"/>
  <c r="A8" i="2"/>
  <c r="B8" i="2" s="1"/>
  <c r="A9" i="2"/>
  <c r="B9" i="2" s="1"/>
  <c r="A10" i="2"/>
  <c r="B10" i="2" s="1"/>
  <c r="A11" i="2"/>
  <c r="B11" i="2" s="1"/>
  <c r="A12" i="2"/>
  <c r="B12" i="2" s="1"/>
  <c r="A13" i="2"/>
  <c r="B13" i="2" s="1"/>
  <c r="A14" i="2"/>
  <c r="B14" i="2" s="1"/>
  <c r="A15" i="2"/>
  <c r="B15" i="2" s="1"/>
  <c r="A16" i="2"/>
  <c r="B16" i="2" s="1"/>
  <c r="A17" i="2"/>
  <c r="B17" i="2" s="1"/>
  <c r="A18" i="2"/>
  <c r="B18" i="2" s="1"/>
  <c r="A19" i="2"/>
  <c r="B19" i="2" s="1"/>
  <c r="A20" i="2"/>
  <c r="B20" i="2" s="1"/>
  <c r="A21" i="2"/>
  <c r="B21" i="2" s="1"/>
  <c r="A22" i="2"/>
  <c r="B22" i="2" s="1"/>
  <c r="A23" i="2"/>
  <c r="B23" i="2" s="1"/>
  <c r="A24" i="2"/>
  <c r="B24" i="2" s="1"/>
  <c r="A25" i="2"/>
  <c r="B25" i="2" s="1"/>
  <c r="A26" i="2"/>
  <c r="B26" i="2" s="1"/>
  <c r="A27" i="2"/>
  <c r="B27" i="2" s="1"/>
  <c r="A28" i="2"/>
  <c r="B28" i="2" s="1"/>
  <c r="A29" i="2"/>
  <c r="B29" i="2" s="1"/>
  <c r="A30" i="2"/>
  <c r="B30" i="2" s="1"/>
  <c r="A31" i="2"/>
  <c r="B31" i="2" s="1"/>
  <c r="A32" i="2"/>
  <c r="B32" i="2" s="1"/>
  <c r="A33" i="2"/>
  <c r="B33" i="2" s="1"/>
  <c r="A34" i="2"/>
  <c r="B34" i="2" s="1"/>
  <c r="A35" i="2"/>
  <c r="B35" i="2" s="1"/>
  <c r="A36" i="2"/>
  <c r="B36" i="2" s="1"/>
  <c r="A37" i="2"/>
  <c r="B37" i="2" s="1"/>
  <c r="A38" i="2"/>
  <c r="B38" i="2" s="1"/>
  <c r="A39" i="2"/>
  <c r="B39" i="2" s="1"/>
  <c r="A40" i="2"/>
  <c r="B40" i="2" s="1"/>
  <c r="A41" i="2"/>
  <c r="B41" i="2" s="1"/>
  <c r="A42" i="2"/>
  <c r="B42" i="2" s="1"/>
  <c r="A43" i="2"/>
  <c r="B43" i="2" s="1"/>
  <c r="A44" i="2"/>
  <c r="B44" i="2" s="1"/>
  <c r="A45" i="2"/>
  <c r="B45" i="2" s="1"/>
  <c r="A46" i="2"/>
  <c r="B46" i="2" s="1"/>
  <c r="A47" i="2"/>
  <c r="B47" i="2" s="1"/>
  <c r="A48" i="2"/>
  <c r="B48" i="2" s="1"/>
  <c r="A49" i="2"/>
  <c r="B49" i="2" s="1"/>
  <c r="A50" i="2"/>
  <c r="B50" i="2" s="1"/>
  <c r="A51" i="2"/>
  <c r="B51" i="2" s="1"/>
  <c r="A52" i="2"/>
  <c r="B52" i="2" s="1"/>
  <c r="A53" i="2"/>
  <c r="B53" i="2" s="1"/>
  <c r="A54" i="2"/>
  <c r="B54" i="2" s="1"/>
  <c r="A55" i="2"/>
  <c r="B55" i="2" s="1"/>
  <c r="A56" i="2"/>
  <c r="B56" i="2" s="1"/>
  <c r="A57" i="2"/>
  <c r="B57" i="2" s="1"/>
  <c r="A58" i="2"/>
  <c r="B58" i="2" s="1"/>
  <c r="A59" i="2"/>
  <c r="B59" i="2" s="1"/>
  <c r="A60" i="2"/>
  <c r="B60" i="2" s="1"/>
  <c r="A61" i="2"/>
  <c r="B61" i="2" s="1"/>
  <c r="A62" i="2"/>
  <c r="B62" i="2" s="1"/>
  <c r="A63" i="2"/>
  <c r="B63" i="2" s="1"/>
  <c r="A64" i="2"/>
  <c r="B64" i="2" s="1"/>
  <c r="A65" i="2"/>
  <c r="B65" i="2" s="1"/>
  <c r="A66" i="2"/>
  <c r="B66" i="2" s="1"/>
  <c r="A67" i="2"/>
  <c r="B67" i="2" s="1"/>
  <c r="A68" i="2"/>
  <c r="B68" i="2" s="1"/>
  <c r="A69" i="2"/>
  <c r="B69" i="2" s="1"/>
  <c r="A70" i="2"/>
  <c r="B70" i="2" s="1"/>
  <c r="A71" i="2"/>
  <c r="B71" i="2" s="1"/>
  <c r="A72" i="2"/>
  <c r="B72" i="2" s="1"/>
  <c r="A73" i="2"/>
  <c r="B73" i="2" s="1"/>
  <c r="A74" i="2"/>
  <c r="B74" i="2" s="1"/>
  <c r="A75" i="2"/>
  <c r="B75" i="2" s="1"/>
  <c r="A76" i="2"/>
  <c r="B76" i="2" s="1"/>
  <c r="A77" i="2"/>
  <c r="B77" i="2" s="1"/>
  <c r="A78" i="2"/>
  <c r="B78" i="2" s="1"/>
  <c r="A79" i="2"/>
  <c r="B79" i="2" s="1"/>
  <c r="A80" i="2"/>
  <c r="B80" i="2" s="1"/>
  <c r="A81" i="2"/>
  <c r="B81" i="2" s="1"/>
  <c r="A82" i="2"/>
  <c r="B82" i="2" s="1"/>
  <c r="A83" i="2"/>
  <c r="B83" i="2" s="1"/>
  <c r="A84" i="2"/>
  <c r="B84" i="2" s="1"/>
  <c r="A85" i="2"/>
  <c r="B85" i="2" s="1"/>
  <c r="A86" i="2"/>
  <c r="B86" i="2" s="1"/>
  <c r="A87" i="2"/>
  <c r="B87" i="2" s="1"/>
  <c r="A88" i="2"/>
  <c r="B88" i="2" s="1"/>
  <c r="A89" i="2"/>
  <c r="B89" i="2" s="1"/>
  <c r="A90" i="2"/>
  <c r="B90" i="2" s="1"/>
  <c r="A91" i="2"/>
  <c r="B91" i="2" s="1"/>
  <c r="A92" i="2"/>
  <c r="B92" i="2" s="1"/>
  <c r="A93" i="2"/>
  <c r="B93" i="2" s="1"/>
  <c r="A94" i="2"/>
  <c r="B94" i="2" s="1"/>
  <c r="A95" i="2"/>
  <c r="B95" i="2" s="1"/>
  <c r="A96" i="2"/>
  <c r="B96" i="2" s="1"/>
  <c r="A97" i="2"/>
  <c r="B97" i="2" s="1"/>
  <c r="A98" i="2"/>
  <c r="B98" i="2" s="1"/>
  <c r="A99" i="2"/>
  <c r="B99" i="2" s="1"/>
  <c r="A100" i="2"/>
  <c r="B100" i="2" s="1"/>
  <c r="A101" i="2"/>
  <c r="B101" i="2" s="1"/>
  <c r="A102" i="2"/>
  <c r="B102" i="2" s="1"/>
  <c r="A103" i="2"/>
  <c r="B103" i="2" s="1"/>
  <c r="A104" i="2"/>
  <c r="B104" i="2" s="1"/>
  <c r="A105" i="2"/>
  <c r="B105" i="2" s="1"/>
  <c r="A106" i="2"/>
  <c r="B106" i="2" s="1"/>
  <c r="A107" i="2"/>
  <c r="B107" i="2" s="1"/>
  <c r="A108" i="2"/>
  <c r="B108" i="2" s="1"/>
  <c r="A109" i="2"/>
  <c r="B109" i="2" s="1"/>
  <c r="A110" i="2"/>
  <c r="B110" i="2" s="1"/>
  <c r="A111" i="2"/>
  <c r="B111" i="2" s="1"/>
  <c r="A112" i="2"/>
  <c r="B112" i="2" s="1"/>
  <c r="A113" i="2"/>
  <c r="B113" i="2" s="1"/>
  <c r="A114" i="2"/>
  <c r="B114" i="2" s="1"/>
  <c r="A115" i="2"/>
  <c r="B115" i="2" s="1"/>
  <c r="A116" i="2"/>
  <c r="B116" i="2" s="1"/>
  <c r="A117" i="2"/>
  <c r="B117" i="2" s="1"/>
  <c r="A118" i="2"/>
  <c r="B118" i="2" s="1"/>
  <c r="A119" i="2"/>
  <c r="B119" i="2" s="1"/>
  <c r="A120" i="2"/>
  <c r="B120" i="2" s="1"/>
  <c r="A121" i="2"/>
  <c r="B121" i="2" s="1"/>
  <c r="A122" i="2"/>
  <c r="B122" i="2" s="1"/>
  <c r="A123" i="2"/>
  <c r="B123" i="2" s="1"/>
  <c r="A124" i="2"/>
  <c r="B124" i="2" s="1"/>
  <c r="A125" i="2"/>
  <c r="B125" i="2" s="1"/>
  <c r="A126" i="2"/>
  <c r="B126" i="2" s="1"/>
  <c r="A127" i="2"/>
  <c r="B127" i="2" s="1"/>
  <c r="A128" i="2"/>
  <c r="B128" i="2" s="1"/>
  <c r="A129" i="2"/>
  <c r="B129" i="2" s="1"/>
  <c r="A130" i="2"/>
  <c r="B130" i="2" s="1"/>
  <c r="A131" i="2"/>
  <c r="B131" i="2" s="1"/>
  <c r="A132" i="2"/>
  <c r="B132" i="2" s="1"/>
  <c r="A133" i="2"/>
  <c r="B133" i="2" s="1"/>
  <c r="A134" i="2"/>
  <c r="B134" i="2" s="1"/>
  <c r="A135" i="2"/>
  <c r="B135" i="2" s="1"/>
  <c r="A136" i="2"/>
  <c r="B136" i="2" s="1"/>
  <c r="A137" i="2"/>
  <c r="B137" i="2" s="1"/>
  <c r="A138" i="2"/>
  <c r="B138" i="2" s="1"/>
  <c r="A139" i="2"/>
  <c r="B139" i="2" s="1"/>
  <c r="A140" i="2"/>
  <c r="B140" i="2" s="1"/>
  <c r="A141" i="2"/>
  <c r="B141" i="2" s="1"/>
  <c r="A142" i="2"/>
  <c r="B142" i="2" s="1"/>
  <c r="A143" i="2"/>
  <c r="B143" i="2" s="1"/>
  <c r="A144" i="2"/>
  <c r="B144" i="2" s="1"/>
  <c r="A145" i="2"/>
  <c r="B145" i="2" s="1"/>
  <c r="A146" i="2"/>
  <c r="B146" i="2" s="1"/>
  <c r="A147" i="2"/>
  <c r="B147" i="2" s="1"/>
  <c r="A148" i="2"/>
  <c r="B148" i="2" s="1"/>
  <c r="A149" i="2"/>
  <c r="B149" i="2" s="1"/>
  <c r="A150" i="2"/>
  <c r="B150" i="2" s="1"/>
  <c r="A151" i="2"/>
  <c r="B151" i="2" s="1"/>
  <c r="A152" i="2"/>
  <c r="B152" i="2" s="1"/>
  <c r="A153" i="2"/>
  <c r="B153" i="2" s="1"/>
  <c r="A154" i="2"/>
  <c r="B154" i="2" s="1"/>
  <c r="A155" i="2"/>
  <c r="B155" i="2" s="1"/>
  <c r="A156" i="2"/>
  <c r="B156" i="2" s="1"/>
  <c r="A157" i="2"/>
  <c r="B157" i="2" s="1"/>
  <c r="A158" i="2"/>
  <c r="B158" i="2" s="1"/>
  <c r="A159" i="2"/>
  <c r="B159" i="2" s="1"/>
  <c r="A160" i="2"/>
  <c r="B160" i="2" s="1"/>
  <c r="A161" i="2"/>
  <c r="B161" i="2" s="1"/>
  <c r="A162" i="2"/>
  <c r="B162" i="2" s="1"/>
  <c r="A163" i="2"/>
  <c r="B163" i="2" s="1"/>
  <c r="A164" i="2"/>
  <c r="B164" i="2" s="1"/>
  <c r="A165" i="2"/>
  <c r="B165" i="2" s="1"/>
  <c r="A166" i="2"/>
  <c r="B166" i="2" s="1"/>
  <c r="A167" i="2"/>
  <c r="B167" i="2" s="1"/>
  <c r="A168" i="2"/>
  <c r="B168" i="2" s="1"/>
  <c r="A169" i="2"/>
  <c r="B169" i="2" s="1"/>
  <c r="A170" i="2"/>
  <c r="B170" i="2" s="1"/>
  <c r="A171" i="2"/>
  <c r="B171" i="2" s="1"/>
  <c r="A172" i="2"/>
  <c r="B172" i="2" s="1"/>
  <c r="A173" i="2"/>
  <c r="B173" i="2" s="1"/>
  <c r="A174" i="2"/>
  <c r="B174" i="2" s="1"/>
  <c r="A175" i="2"/>
  <c r="B175" i="2" s="1"/>
  <c r="A176" i="2"/>
  <c r="B176" i="2" s="1"/>
  <c r="A177" i="2"/>
  <c r="B177" i="2" s="1"/>
  <c r="A178" i="2"/>
  <c r="B178" i="2" s="1"/>
  <c r="A179" i="2"/>
  <c r="B179" i="2" s="1"/>
  <c r="A180" i="2"/>
  <c r="B180" i="2" s="1"/>
  <c r="A181" i="2"/>
  <c r="B181" i="2" s="1"/>
  <c r="A182" i="2"/>
  <c r="B182" i="2" s="1"/>
  <c r="A183" i="2"/>
  <c r="B183" i="2" s="1"/>
  <c r="A184" i="2"/>
  <c r="B184" i="2" s="1"/>
  <c r="A185" i="2"/>
  <c r="B185" i="2" s="1"/>
  <c r="A186" i="2"/>
  <c r="B186" i="2" s="1"/>
  <c r="A187" i="2"/>
  <c r="B187" i="2" s="1"/>
  <c r="A188" i="2"/>
  <c r="B188" i="2" s="1"/>
  <c r="A189" i="2"/>
  <c r="B189" i="2" s="1"/>
  <c r="A190" i="2"/>
  <c r="B190" i="2" s="1"/>
  <c r="A191" i="2"/>
  <c r="B191" i="2" s="1"/>
  <c r="A192" i="2"/>
  <c r="B192" i="2" s="1"/>
  <c r="A193" i="2"/>
  <c r="B193" i="2" s="1"/>
  <c r="A194" i="2"/>
  <c r="B194" i="2" s="1"/>
  <c r="A195" i="2"/>
  <c r="B195" i="2" s="1"/>
  <c r="A196" i="2"/>
  <c r="B196" i="2" s="1"/>
  <c r="A197" i="2"/>
  <c r="B197" i="2" s="1"/>
  <c r="A198" i="2"/>
  <c r="B198" i="2" s="1"/>
  <c r="A199" i="2"/>
  <c r="B199" i="2" s="1"/>
  <c r="A200" i="2"/>
  <c r="B200" i="2" s="1"/>
  <c r="A201" i="2"/>
  <c r="B201" i="2" s="1"/>
  <c r="A202" i="2"/>
  <c r="B202" i="2" s="1"/>
  <c r="A203" i="2"/>
  <c r="B203" i="2" s="1"/>
  <c r="A204" i="2"/>
  <c r="B204" i="2" s="1"/>
  <c r="A205" i="2"/>
  <c r="B205" i="2" s="1"/>
  <c r="A206" i="2"/>
  <c r="B206" i="2" s="1"/>
  <c r="A207" i="2"/>
  <c r="B207" i="2" s="1"/>
  <c r="A208" i="2"/>
  <c r="B208" i="2" s="1"/>
  <c r="A209" i="2"/>
  <c r="B209" i="2" s="1"/>
  <c r="A210" i="2"/>
  <c r="B210" i="2" s="1"/>
  <c r="A211" i="2"/>
  <c r="B211" i="2" s="1"/>
  <c r="A212" i="2"/>
  <c r="B212" i="2" s="1"/>
  <c r="A213" i="2"/>
  <c r="B213" i="2" s="1"/>
  <c r="A214" i="2"/>
  <c r="B214" i="2" s="1"/>
  <c r="A215" i="2"/>
  <c r="B215" i="2" s="1"/>
  <c r="A216" i="2"/>
  <c r="B216" i="2" s="1"/>
  <c r="A217" i="2"/>
  <c r="B217" i="2" s="1"/>
  <c r="A218" i="2"/>
  <c r="B218" i="2" s="1"/>
  <c r="A219" i="2"/>
  <c r="B219" i="2" s="1"/>
  <c r="A220" i="2"/>
  <c r="B220" i="2" s="1"/>
  <c r="A221" i="2"/>
  <c r="B221" i="2" s="1"/>
  <c r="A222" i="2"/>
  <c r="B222" i="2" s="1"/>
  <c r="A223" i="2"/>
  <c r="B223" i="2" s="1"/>
  <c r="A224" i="2"/>
  <c r="B224" i="2" s="1"/>
  <c r="A225" i="2"/>
  <c r="B225" i="2" s="1"/>
  <c r="A226" i="2"/>
  <c r="B226" i="2" s="1"/>
  <c r="A227" i="2"/>
  <c r="B227" i="2" s="1"/>
  <c r="A228" i="2"/>
  <c r="B228" i="2" s="1"/>
  <c r="A229" i="2"/>
  <c r="B229" i="2" s="1"/>
  <c r="A230" i="2"/>
  <c r="B230" i="2" s="1"/>
  <c r="A231" i="2"/>
  <c r="B231" i="2" s="1"/>
  <c r="A232" i="2"/>
  <c r="B232" i="2" s="1"/>
  <c r="A233" i="2"/>
  <c r="B233" i="2" s="1"/>
  <c r="A234" i="2"/>
  <c r="B234" i="2" s="1"/>
  <c r="A235" i="2"/>
  <c r="B235" i="2" s="1"/>
  <c r="A236" i="2"/>
  <c r="B236" i="2" s="1"/>
  <c r="A237" i="2"/>
  <c r="B237" i="2" s="1"/>
  <c r="A238" i="2"/>
  <c r="B238" i="2" s="1"/>
  <c r="A239" i="2"/>
  <c r="B239" i="2" s="1"/>
  <c r="A240" i="2"/>
  <c r="B240" i="2" s="1"/>
  <c r="A241" i="2"/>
  <c r="B241" i="2" s="1"/>
  <c r="A242" i="2"/>
  <c r="B242" i="2" s="1"/>
  <c r="A243" i="2"/>
  <c r="B243" i="2" s="1"/>
  <c r="A244" i="2"/>
  <c r="B244" i="2" s="1"/>
  <c r="A245" i="2"/>
  <c r="B245" i="2" s="1"/>
  <c r="A246" i="2"/>
  <c r="B246" i="2" s="1"/>
  <c r="A247" i="2"/>
  <c r="B247" i="2" s="1"/>
  <c r="A248" i="2"/>
  <c r="B248" i="2" s="1"/>
  <c r="A249" i="2"/>
  <c r="B249" i="2" s="1"/>
  <c r="A250" i="2"/>
  <c r="B250" i="2" s="1"/>
  <c r="A251" i="2"/>
  <c r="B251" i="2" s="1"/>
  <c r="A252" i="2"/>
  <c r="B252" i="2" s="1"/>
  <c r="A253" i="2"/>
  <c r="B253" i="2" s="1"/>
  <c r="A254" i="2"/>
  <c r="B254" i="2" s="1"/>
  <c r="A255" i="2"/>
  <c r="B255" i="2" s="1"/>
  <c r="A256" i="2"/>
  <c r="B256" i="2" s="1"/>
  <c r="A257" i="2"/>
  <c r="B257" i="2" s="1"/>
  <c r="A258" i="2"/>
  <c r="B258" i="2" s="1"/>
  <c r="A259" i="2"/>
  <c r="B259" i="2" s="1"/>
  <c r="A260" i="2"/>
  <c r="B260" i="2" s="1"/>
  <c r="A261" i="2"/>
  <c r="B261" i="2" s="1"/>
  <c r="A262" i="2"/>
  <c r="B262" i="2" s="1"/>
  <c r="A263" i="2"/>
  <c r="B263" i="2" s="1"/>
  <c r="A264" i="2"/>
  <c r="B264" i="2" s="1"/>
  <c r="A265" i="2"/>
  <c r="B265" i="2" s="1"/>
  <c r="A266" i="2"/>
  <c r="B266" i="2" s="1"/>
  <c r="A267" i="2"/>
  <c r="B267" i="2" s="1"/>
  <c r="A268" i="2"/>
  <c r="B268" i="2" s="1"/>
  <c r="A269" i="2"/>
  <c r="B269" i="2" s="1"/>
  <c r="A270" i="2"/>
  <c r="B270" i="2" s="1"/>
  <c r="A271" i="2"/>
  <c r="B271" i="2" s="1"/>
  <c r="A272" i="2"/>
  <c r="B272" i="2" s="1"/>
  <c r="A273" i="2"/>
  <c r="B273" i="2" s="1"/>
  <c r="A274" i="2"/>
  <c r="B274" i="2" s="1"/>
  <c r="A275" i="2"/>
  <c r="B275" i="2" s="1"/>
  <c r="A276" i="2"/>
  <c r="B276" i="2" s="1"/>
  <c r="A277" i="2"/>
  <c r="B277" i="2" s="1"/>
  <c r="A278" i="2"/>
  <c r="B278" i="2" s="1"/>
  <c r="A279" i="2"/>
  <c r="B279" i="2" s="1"/>
  <c r="A280" i="2"/>
  <c r="B280" i="2" s="1"/>
  <c r="A281" i="2"/>
  <c r="B281" i="2" s="1"/>
  <c r="A282" i="2"/>
  <c r="B282" i="2" s="1"/>
  <c r="A283" i="2"/>
  <c r="B283" i="2" s="1"/>
  <c r="A284" i="2"/>
  <c r="B284" i="2" s="1"/>
  <c r="A285" i="2"/>
  <c r="B285" i="2" s="1"/>
  <c r="A286" i="2"/>
  <c r="B286" i="2" s="1"/>
  <c r="A287" i="2"/>
  <c r="B287" i="2" s="1"/>
  <c r="A288" i="2"/>
  <c r="B288" i="2" s="1"/>
  <c r="A289" i="2"/>
  <c r="B289" i="2" s="1"/>
  <c r="A290" i="2"/>
  <c r="B290" i="2" s="1"/>
  <c r="A291" i="2"/>
  <c r="B291" i="2" s="1"/>
  <c r="A292" i="2"/>
  <c r="B292" i="2" s="1"/>
  <c r="A293" i="2"/>
  <c r="B293" i="2" s="1"/>
  <c r="A294" i="2"/>
  <c r="B294" i="2" s="1"/>
  <c r="A295" i="2"/>
  <c r="B295" i="2" s="1"/>
  <c r="A296" i="2"/>
  <c r="B296" i="2" s="1"/>
  <c r="A297" i="2"/>
  <c r="B297" i="2" s="1"/>
  <c r="A298" i="2"/>
  <c r="B298" i="2" s="1"/>
  <c r="A299" i="2"/>
  <c r="B299" i="2" s="1"/>
  <c r="A300" i="2"/>
  <c r="B300" i="2" s="1"/>
  <c r="A301" i="2"/>
  <c r="B301" i="2" s="1"/>
  <c r="A302" i="2"/>
  <c r="B302" i="2" s="1"/>
  <c r="A303" i="2"/>
  <c r="B303" i="2" s="1"/>
  <c r="A304" i="2"/>
  <c r="B304" i="2" s="1"/>
  <c r="A305" i="2"/>
  <c r="B305" i="2" s="1"/>
  <c r="A306" i="2"/>
  <c r="B306" i="2" s="1"/>
  <c r="A307" i="2"/>
  <c r="B307" i="2" s="1"/>
  <c r="A308" i="2"/>
  <c r="B308" i="2" s="1"/>
  <c r="A309" i="2"/>
  <c r="B309" i="2" s="1"/>
  <c r="A310" i="2"/>
  <c r="B310" i="2" s="1"/>
  <c r="A311" i="2"/>
  <c r="B311" i="2" s="1"/>
  <c r="A312" i="2"/>
  <c r="B312" i="2" s="1"/>
  <c r="A313" i="2"/>
  <c r="B313" i="2" s="1"/>
  <c r="A314" i="2"/>
  <c r="B314" i="2" s="1"/>
  <c r="A315" i="2"/>
  <c r="B315" i="2" s="1"/>
  <c r="A316" i="2"/>
  <c r="B316" i="2" s="1"/>
  <c r="A317" i="2"/>
  <c r="B317" i="2" s="1"/>
  <c r="A318" i="2"/>
  <c r="B318" i="2" s="1"/>
  <c r="A319" i="2"/>
  <c r="B319" i="2" s="1"/>
  <c r="A320" i="2"/>
  <c r="B320" i="2" s="1"/>
  <c r="A321" i="2"/>
  <c r="B321" i="2" s="1"/>
  <c r="A322" i="2"/>
  <c r="B322" i="2" s="1"/>
  <c r="A323" i="2"/>
  <c r="B323" i="2" s="1"/>
  <c r="A324" i="2"/>
  <c r="B324" i="2" s="1"/>
  <c r="A325" i="2"/>
  <c r="B325" i="2" s="1"/>
  <c r="A326" i="2"/>
  <c r="B326" i="2" s="1"/>
  <c r="A327" i="2"/>
  <c r="B327" i="2" s="1"/>
  <c r="A328" i="2"/>
  <c r="B328" i="2" s="1"/>
  <c r="A329" i="2"/>
  <c r="B329" i="2" s="1"/>
  <c r="A330" i="2"/>
  <c r="B330" i="2" s="1"/>
  <c r="A331" i="2"/>
  <c r="B331" i="2" s="1"/>
  <c r="A332" i="2"/>
  <c r="B332" i="2" s="1"/>
  <c r="A333" i="2"/>
  <c r="B333" i="2" s="1"/>
  <c r="A334" i="2"/>
  <c r="B334" i="2" s="1"/>
  <c r="A335" i="2"/>
  <c r="B335" i="2" s="1"/>
  <c r="A336" i="2"/>
  <c r="B336" i="2" s="1"/>
  <c r="A337" i="2"/>
  <c r="B337" i="2" s="1"/>
  <c r="A338" i="2"/>
  <c r="B338" i="2" s="1"/>
  <c r="A339" i="2"/>
  <c r="B339" i="2" s="1"/>
  <c r="A340" i="2"/>
  <c r="B340" i="2" s="1"/>
  <c r="A341" i="2"/>
  <c r="B341" i="2" s="1"/>
  <c r="A342" i="2"/>
  <c r="B342" i="2" s="1"/>
  <c r="A343" i="2"/>
  <c r="B343" i="2" s="1"/>
  <c r="A344" i="2"/>
  <c r="B344" i="2" s="1"/>
  <c r="A345" i="2"/>
  <c r="B345" i="2" s="1"/>
  <c r="A346" i="2"/>
  <c r="B346" i="2" s="1"/>
  <c r="A347" i="2"/>
  <c r="B347" i="2" s="1"/>
  <c r="A348" i="2"/>
  <c r="B348" i="2" s="1"/>
  <c r="A349" i="2"/>
  <c r="B349" i="2" s="1"/>
  <c r="A350" i="2"/>
  <c r="B350" i="2" s="1"/>
  <c r="A351" i="2"/>
  <c r="B351" i="2" s="1"/>
  <c r="A352" i="2"/>
  <c r="B352" i="2" s="1"/>
  <c r="A353" i="2"/>
  <c r="B353" i="2" s="1"/>
  <c r="A354" i="2"/>
  <c r="B354" i="2" s="1"/>
  <c r="A355" i="2"/>
  <c r="B355" i="2" s="1"/>
  <c r="A356" i="2"/>
  <c r="B356" i="2" s="1"/>
  <c r="A357" i="2"/>
  <c r="B357" i="2" s="1"/>
  <c r="A358" i="2"/>
  <c r="B358" i="2" s="1"/>
  <c r="A359" i="2"/>
  <c r="B359" i="2" s="1"/>
  <c r="A360" i="2"/>
  <c r="B360" i="2" s="1"/>
  <c r="A361" i="2"/>
  <c r="B361" i="2" s="1"/>
  <c r="A362" i="2"/>
  <c r="B362" i="2" s="1"/>
  <c r="A363" i="2"/>
  <c r="B363" i="2" s="1"/>
  <c r="A364" i="2"/>
  <c r="B364" i="2" s="1"/>
  <c r="A365" i="2"/>
  <c r="B365" i="2" s="1"/>
  <c r="A366" i="2"/>
  <c r="B366" i="2" s="1"/>
  <c r="A367" i="2"/>
  <c r="B367" i="2" s="1"/>
  <c r="A368" i="2"/>
  <c r="B368" i="2" s="1"/>
  <c r="A369" i="2"/>
  <c r="B369" i="2" s="1"/>
  <c r="A370" i="2"/>
  <c r="B370" i="2" s="1"/>
  <c r="A371" i="2"/>
  <c r="B371" i="2" s="1"/>
  <c r="A372" i="2"/>
  <c r="B372" i="2" s="1"/>
  <c r="A373" i="2"/>
  <c r="B373" i="2" s="1"/>
  <c r="A374" i="2"/>
  <c r="B374" i="2" s="1"/>
  <c r="A375" i="2"/>
  <c r="B375" i="2" s="1"/>
  <c r="A376" i="2"/>
  <c r="B376" i="2" s="1"/>
  <c r="A377" i="2"/>
  <c r="B377" i="2" s="1"/>
  <c r="A378" i="2"/>
  <c r="B378" i="2" s="1"/>
  <c r="A379" i="2"/>
  <c r="B379" i="2" s="1"/>
  <c r="A380" i="2"/>
  <c r="B380" i="2" s="1"/>
  <c r="A381" i="2"/>
  <c r="B381" i="2" s="1"/>
  <c r="A382" i="2"/>
  <c r="B382" i="2" s="1"/>
  <c r="A383" i="2"/>
  <c r="B383" i="2" s="1"/>
  <c r="A384" i="2"/>
  <c r="B384" i="2" s="1"/>
  <c r="A385" i="2"/>
  <c r="B385" i="2" s="1"/>
  <c r="A386" i="2"/>
  <c r="B386" i="2" s="1"/>
  <c r="A387" i="2"/>
  <c r="B387" i="2" s="1"/>
  <c r="A388" i="2"/>
  <c r="B388" i="2" s="1"/>
  <c r="A389" i="2"/>
  <c r="B389" i="2" s="1"/>
  <c r="A390" i="2"/>
  <c r="B390" i="2" s="1"/>
  <c r="A391" i="2"/>
  <c r="B391" i="2" s="1"/>
  <c r="A392" i="2"/>
  <c r="B392" i="2" s="1"/>
  <c r="A393" i="2"/>
  <c r="B393" i="2" s="1"/>
  <c r="A394" i="2"/>
  <c r="B394" i="2" s="1"/>
  <c r="A395" i="2"/>
  <c r="B395" i="2" s="1"/>
  <c r="A396" i="2"/>
  <c r="B396" i="2" s="1"/>
  <c r="A397" i="2"/>
  <c r="B397" i="2" s="1"/>
  <c r="A398" i="2"/>
  <c r="B398" i="2" s="1"/>
  <c r="A399" i="2"/>
  <c r="B399" i="2" s="1"/>
  <c r="A400" i="2"/>
  <c r="B400" i="2" s="1"/>
  <c r="A401" i="2"/>
  <c r="B401" i="2" s="1"/>
  <c r="A402" i="2"/>
  <c r="B402" i="2" s="1"/>
  <c r="A403" i="2"/>
  <c r="B403" i="2" s="1"/>
  <c r="A404" i="2"/>
  <c r="B404" i="2" s="1"/>
  <c r="A405" i="2"/>
  <c r="B405" i="2" s="1"/>
  <c r="A406" i="2"/>
  <c r="B406" i="2" s="1"/>
  <c r="A407" i="2"/>
  <c r="B407" i="2" s="1"/>
  <c r="A408" i="2"/>
  <c r="B408" i="2" s="1"/>
  <c r="A409" i="2"/>
  <c r="B409" i="2" s="1"/>
  <c r="A410" i="2"/>
  <c r="B410" i="2" s="1"/>
  <c r="A411" i="2"/>
  <c r="B411" i="2" s="1"/>
  <c r="A412" i="2"/>
  <c r="B412" i="2" s="1"/>
  <c r="A413" i="2"/>
  <c r="B413" i="2" s="1"/>
  <c r="A414" i="2"/>
  <c r="B414" i="2" s="1"/>
  <c r="A415" i="2"/>
  <c r="B415" i="2" s="1"/>
  <c r="A416" i="2"/>
  <c r="B416" i="2" s="1"/>
  <c r="A417" i="2"/>
  <c r="B417" i="2" s="1"/>
  <c r="A418" i="2"/>
  <c r="B418" i="2" s="1"/>
  <c r="A419" i="2"/>
  <c r="B419" i="2" s="1"/>
  <c r="A420" i="2"/>
  <c r="B420" i="2" s="1"/>
  <c r="A421" i="2"/>
  <c r="B421" i="2" s="1"/>
  <c r="A422" i="2"/>
  <c r="B422" i="2" s="1"/>
  <c r="A423" i="2"/>
  <c r="B423" i="2" s="1"/>
  <c r="A424" i="2"/>
  <c r="B424" i="2" s="1"/>
  <c r="A425" i="2"/>
  <c r="B425" i="2" s="1"/>
  <c r="A426" i="2"/>
  <c r="B426" i="2" s="1"/>
  <c r="A427" i="2"/>
  <c r="B427" i="2" s="1"/>
  <c r="A428" i="2"/>
  <c r="B428" i="2" s="1"/>
  <c r="A429" i="2"/>
  <c r="B429" i="2" s="1"/>
  <c r="A430" i="2"/>
  <c r="B430" i="2" s="1"/>
  <c r="A431" i="2"/>
  <c r="B431" i="2" s="1"/>
  <c r="A432" i="2"/>
  <c r="B432" i="2" s="1"/>
  <c r="A433" i="2"/>
  <c r="B433" i="2" s="1"/>
  <c r="A434" i="2"/>
  <c r="B434" i="2" s="1"/>
  <c r="A435" i="2"/>
  <c r="B435" i="2" s="1"/>
  <c r="A436" i="2"/>
  <c r="B436" i="2" s="1"/>
  <c r="A437" i="2"/>
  <c r="B437" i="2" s="1"/>
  <c r="A438" i="2"/>
  <c r="B438" i="2" s="1"/>
  <c r="A439" i="2"/>
  <c r="B439" i="2" s="1"/>
  <c r="A440" i="2"/>
  <c r="B440" i="2" s="1"/>
  <c r="A441" i="2"/>
  <c r="B441" i="2" s="1"/>
  <c r="A442" i="2"/>
  <c r="B442" i="2" s="1"/>
  <c r="A443" i="2"/>
  <c r="B443" i="2" s="1"/>
  <c r="A444" i="2"/>
  <c r="B444" i="2" s="1"/>
  <c r="A445" i="2"/>
  <c r="B445" i="2" s="1"/>
  <c r="A446" i="2"/>
  <c r="B446" i="2" s="1"/>
  <c r="A447" i="2"/>
  <c r="B447" i="2" s="1"/>
  <c r="A448" i="2"/>
  <c r="B448" i="2" s="1"/>
  <c r="A449" i="2"/>
  <c r="B449" i="2" s="1"/>
  <c r="A450" i="2"/>
  <c r="B450" i="2" s="1"/>
  <c r="A451" i="2"/>
  <c r="B451" i="2" s="1"/>
  <c r="A452" i="2"/>
  <c r="B452" i="2" s="1"/>
  <c r="A453" i="2"/>
  <c r="B453" i="2" s="1"/>
  <c r="A454" i="2"/>
  <c r="B454" i="2" s="1"/>
  <c r="A455" i="2"/>
  <c r="B455" i="2" s="1"/>
  <c r="A456" i="2"/>
  <c r="B456" i="2" s="1"/>
  <c r="A457" i="2"/>
  <c r="B457" i="2" s="1"/>
  <c r="A458" i="2"/>
  <c r="B458" i="2" s="1"/>
  <c r="A459" i="2"/>
  <c r="B459" i="2" s="1"/>
  <c r="A460" i="2"/>
  <c r="B460" i="2"/>
  <c r="A461" i="2"/>
  <c r="B461" i="2" s="1"/>
  <c r="A462" i="2"/>
  <c r="B462" i="2" s="1"/>
  <c r="A463" i="2"/>
  <c r="B463" i="2" s="1"/>
  <c r="A464" i="2"/>
  <c r="B464" i="2" s="1"/>
  <c r="A465" i="2"/>
  <c r="B465" i="2" s="1"/>
  <c r="A466" i="2"/>
  <c r="B466" i="2" s="1"/>
  <c r="A467" i="2"/>
  <c r="B467" i="2"/>
  <c r="A468" i="2"/>
  <c r="B468" i="2" s="1"/>
  <c r="A469" i="2"/>
  <c r="B469" i="2" s="1"/>
  <c r="A470" i="2"/>
  <c r="B470" i="2" s="1"/>
  <c r="A471" i="2"/>
  <c r="B471" i="2" s="1"/>
  <c r="A472" i="2"/>
  <c r="B472" i="2"/>
  <c r="A473" i="2"/>
  <c r="B473" i="2" s="1"/>
  <c r="A474" i="2"/>
  <c r="B474" i="2" s="1"/>
  <c r="A475" i="2"/>
  <c r="B475" i="2" s="1"/>
  <c r="A476" i="2"/>
  <c r="B476" i="2"/>
  <c r="A477" i="2"/>
  <c r="B477" i="2"/>
  <c r="A478" i="2"/>
  <c r="B478" i="2" s="1"/>
  <c r="A479" i="2"/>
  <c r="B479" i="2" s="1"/>
  <c r="A480" i="2"/>
  <c r="B480" i="2" s="1"/>
  <c r="A481" i="2"/>
  <c r="B481" i="2" s="1"/>
  <c r="A482" i="2"/>
  <c r="B482" i="2" s="1"/>
  <c r="A483" i="2"/>
  <c r="B483" i="2"/>
  <c r="A484" i="2"/>
  <c r="B484" i="2" s="1"/>
  <c r="A485" i="2"/>
  <c r="B485" i="2" s="1"/>
  <c r="A486" i="2"/>
  <c r="B486" i="2" s="1"/>
  <c r="A487" i="2"/>
  <c r="B487" i="2" s="1"/>
  <c r="A488" i="2"/>
  <c r="B488" i="2" s="1"/>
  <c r="A489" i="2"/>
  <c r="B489" i="2" s="1"/>
  <c r="A490" i="2"/>
  <c r="B490" i="2" s="1"/>
  <c r="A491" i="2"/>
  <c r="B491" i="2"/>
  <c r="A492" i="2"/>
  <c r="B492" i="2"/>
  <c r="A493" i="2"/>
  <c r="B493" i="2" s="1"/>
  <c r="A494" i="2"/>
  <c r="B494" i="2" s="1"/>
  <c r="A495" i="2"/>
  <c r="B495" i="2"/>
  <c r="A496" i="2"/>
  <c r="B496" i="2" s="1"/>
  <c r="A497" i="2"/>
  <c r="B497" i="2" s="1"/>
  <c r="A498" i="2"/>
  <c r="B498" i="2" s="1"/>
  <c r="A499" i="2"/>
  <c r="B499" i="2" s="1"/>
  <c r="A500" i="2"/>
  <c r="B500" i="2" s="1"/>
  <c r="A501" i="2"/>
  <c r="B501" i="2"/>
  <c r="A502" i="2"/>
  <c r="B502" i="2" s="1"/>
  <c r="A503" i="2"/>
  <c r="B503" i="2" s="1"/>
  <c r="A504" i="2"/>
  <c r="B504" i="2" s="1"/>
  <c r="A505" i="2"/>
  <c r="B505" i="2" s="1"/>
  <c r="A506" i="2"/>
  <c r="B506" i="2" s="1"/>
  <c r="A507" i="2"/>
  <c r="B507" i="2" s="1"/>
  <c r="A508" i="2"/>
  <c r="B508" i="2"/>
  <c r="A509" i="2"/>
  <c r="B509" i="2" s="1"/>
  <c r="A510" i="2"/>
  <c r="B510" i="2" s="1"/>
  <c r="A511" i="2"/>
  <c r="B511" i="2" s="1"/>
  <c r="A512" i="2"/>
  <c r="B512" i="2" s="1"/>
  <c r="A513" i="2"/>
  <c r="B513" i="2"/>
  <c r="A514" i="2"/>
  <c r="B514" i="2" s="1"/>
  <c r="A515" i="2"/>
  <c r="B515" i="2" s="1"/>
  <c r="A516" i="2"/>
  <c r="B516" i="2" s="1"/>
  <c r="A517" i="2"/>
  <c r="B517" i="2" s="1"/>
  <c r="A518" i="2"/>
  <c r="B518" i="2" s="1"/>
  <c r="A519" i="2"/>
  <c r="B519" i="2" s="1"/>
  <c r="A520" i="2"/>
  <c r="B520" i="2" s="1"/>
  <c r="A521" i="2"/>
  <c r="B521" i="2" s="1"/>
  <c r="A522" i="2"/>
  <c r="B522" i="2" s="1"/>
  <c r="A523" i="2"/>
  <c r="B523" i="2"/>
  <c r="A524" i="2"/>
  <c r="B524" i="2"/>
  <c r="A525" i="2"/>
  <c r="B525" i="2" s="1"/>
  <c r="A526" i="2"/>
  <c r="B526" i="2" s="1"/>
  <c r="A527" i="2"/>
  <c r="B527" i="2" s="1"/>
  <c r="A528" i="2"/>
  <c r="B528" i="2" s="1"/>
  <c r="A529" i="2"/>
  <c r="B529" i="2" s="1"/>
  <c r="A530" i="2"/>
  <c r="B530" i="2" s="1"/>
  <c r="A531" i="2"/>
  <c r="B531" i="2"/>
  <c r="A532" i="2"/>
  <c r="B532" i="2" s="1"/>
  <c r="A533" i="2"/>
  <c r="B533" i="2" s="1"/>
  <c r="A534" i="2"/>
  <c r="B534" i="2" s="1"/>
  <c r="A535" i="2"/>
  <c r="B535" i="2" s="1"/>
  <c r="A536" i="2"/>
  <c r="B536" i="2"/>
  <c r="A537" i="2"/>
  <c r="B537" i="2" s="1"/>
  <c r="A538" i="2"/>
  <c r="B538" i="2" s="1"/>
  <c r="A539" i="2"/>
  <c r="B539" i="2" s="1"/>
  <c r="A540" i="2"/>
  <c r="B540" i="2"/>
  <c r="A541" i="2"/>
  <c r="B541" i="2"/>
  <c r="A542" i="2"/>
  <c r="B542" i="2" s="1"/>
  <c r="A543" i="2"/>
  <c r="B543" i="2" s="1"/>
  <c r="A544" i="2"/>
  <c r="B544" i="2" s="1"/>
  <c r="A545" i="2"/>
  <c r="B545" i="2" s="1"/>
  <c r="A546" i="2"/>
  <c r="B546" i="2" s="1"/>
  <c r="A547" i="2"/>
  <c r="B547" i="2"/>
  <c r="A548" i="2"/>
  <c r="B548" i="2" s="1"/>
  <c r="A549" i="2"/>
  <c r="B549" i="2" s="1"/>
  <c r="A550" i="2"/>
  <c r="B550" i="2" s="1"/>
  <c r="A551" i="2"/>
  <c r="B551" i="2" s="1"/>
  <c r="A552" i="2"/>
  <c r="B552" i="2" s="1"/>
  <c r="A553" i="2"/>
  <c r="B553" i="2" s="1"/>
  <c r="A554" i="2"/>
  <c r="B554" i="2" s="1"/>
  <c r="A555" i="2"/>
  <c r="B555" i="2"/>
  <c r="A556" i="2"/>
  <c r="B556" i="2" s="1"/>
  <c r="A557" i="2"/>
  <c r="B557" i="2" s="1"/>
  <c r="A558" i="2"/>
  <c r="B558" i="2" s="1"/>
  <c r="A559" i="2"/>
  <c r="B559" i="2"/>
  <c r="A560" i="2"/>
  <c r="B560" i="2" s="1"/>
  <c r="A561" i="2"/>
  <c r="B561" i="2" s="1"/>
  <c r="A562" i="2"/>
  <c r="B562" i="2" s="1"/>
  <c r="A563" i="2"/>
  <c r="B563" i="2" s="1"/>
  <c r="A564" i="2"/>
  <c r="B564" i="2" s="1"/>
  <c r="A565" i="2"/>
  <c r="B565" i="2"/>
  <c r="A566" i="2"/>
  <c r="B566" i="2" s="1"/>
  <c r="A567" i="2"/>
  <c r="B567" i="2" s="1"/>
  <c r="A568" i="2"/>
  <c r="B568" i="2" s="1"/>
  <c r="A569" i="2"/>
  <c r="B569" i="2" s="1"/>
  <c r="A570" i="2"/>
  <c r="B570" i="2" s="1"/>
  <c r="A571" i="2"/>
  <c r="B571" i="2" s="1"/>
  <c r="A572" i="2"/>
  <c r="B572" i="2"/>
  <c r="A573" i="2"/>
  <c r="B573" i="2" s="1"/>
  <c r="A574" i="2"/>
  <c r="B574" i="2" s="1"/>
  <c r="A575" i="2"/>
  <c r="B575" i="2" s="1"/>
  <c r="A576" i="2"/>
  <c r="B576" i="2" s="1"/>
  <c r="A577" i="2"/>
  <c r="B577" i="2"/>
  <c r="A578" i="2"/>
  <c r="B578" i="2" s="1"/>
  <c r="A579" i="2"/>
  <c r="B579" i="2" s="1"/>
  <c r="A580" i="2"/>
  <c r="B580" i="2" s="1"/>
  <c r="A581" i="2"/>
  <c r="B581" i="2" s="1"/>
  <c r="A582" i="2"/>
  <c r="B582" i="2" s="1"/>
  <c r="A583" i="2"/>
  <c r="B583" i="2" s="1"/>
  <c r="A584" i="2"/>
  <c r="B584" i="2" s="1"/>
  <c r="A585" i="2"/>
  <c r="B585" i="2" s="1"/>
  <c r="A586" i="2"/>
  <c r="B586" i="2" s="1"/>
  <c r="A587" i="2"/>
  <c r="B587" i="2"/>
  <c r="A588" i="2"/>
  <c r="B588" i="2"/>
  <c r="A589" i="2"/>
  <c r="B589" i="2" s="1"/>
  <c r="A590" i="2"/>
  <c r="B590" i="2" s="1"/>
  <c r="A591" i="2"/>
  <c r="B591" i="2" s="1"/>
  <c r="A592" i="2"/>
  <c r="B592" i="2" s="1"/>
  <c r="A593" i="2"/>
  <c r="B593" i="2" s="1"/>
  <c r="A594" i="2"/>
  <c r="B594" i="2" s="1"/>
  <c r="A595" i="2"/>
  <c r="B595" i="2"/>
  <c r="A596" i="2"/>
  <c r="B596" i="2" s="1"/>
  <c r="A597" i="2"/>
  <c r="B597" i="2" s="1"/>
  <c r="A598" i="2"/>
  <c r="B598" i="2" s="1"/>
  <c r="A599" i="2"/>
  <c r="B599" i="2" s="1"/>
  <c r="A600" i="2"/>
  <c r="B600" i="2"/>
  <c r="A601" i="2"/>
  <c r="B601" i="2" s="1"/>
  <c r="A602" i="2"/>
  <c r="B602" i="2" s="1"/>
  <c r="A603" i="2"/>
  <c r="B603" i="2" s="1"/>
  <c r="A604" i="2"/>
  <c r="B604" i="2"/>
  <c r="A605" i="2"/>
  <c r="B605" i="2"/>
  <c r="A606" i="2"/>
  <c r="B606" i="2" s="1"/>
  <c r="A607" i="2"/>
  <c r="B607" i="2" s="1"/>
  <c r="A608" i="2"/>
  <c r="B608" i="2" s="1"/>
  <c r="A609" i="2"/>
  <c r="B609" i="2" s="1"/>
  <c r="A610" i="2"/>
  <c r="B610" i="2" s="1"/>
  <c r="A611" i="2"/>
  <c r="B611" i="2"/>
  <c r="A612" i="2"/>
  <c r="B612" i="2" s="1"/>
  <c r="A613" i="2"/>
  <c r="B613" i="2" s="1"/>
  <c r="A614" i="2"/>
  <c r="B614" i="2" s="1"/>
  <c r="A615" i="2"/>
  <c r="B615" i="2" s="1"/>
  <c r="A616" i="2"/>
  <c r="B616" i="2" s="1"/>
  <c r="A617" i="2"/>
  <c r="B617" i="2" s="1"/>
  <c r="A618" i="2"/>
  <c r="B618" i="2" s="1"/>
  <c r="A619" i="2"/>
  <c r="B619" i="2"/>
  <c r="A620" i="2"/>
  <c r="B620" i="2" s="1"/>
  <c r="A621" i="2"/>
  <c r="B621" i="2" s="1"/>
  <c r="A622" i="2"/>
  <c r="B622" i="2" s="1"/>
  <c r="A623" i="2"/>
  <c r="B623" i="2"/>
  <c r="A624" i="2"/>
  <c r="B624" i="2"/>
  <c r="A625" i="2"/>
  <c r="B625" i="2" s="1"/>
  <c r="A626" i="2"/>
  <c r="B626" i="2" s="1"/>
  <c r="A627" i="2"/>
  <c r="B627" i="2"/>
  <c r="A628" i="2"/>
  <c r="B628" i="2"/>
  <c r="A629" i="2"/>
  <c r="B629" i="2"/>
  <c r="A630" i="2"/>
  <c r="B630" i="2" s="1"/>
  <c r="A631" i="2"/>
  <c r="B631" i="2" s="1"/>
  <c r="A632" i="2"/>
  <c r="B632" i="2"/>
  <c r="A633" i="2"/>
  <c r="B633" i="2"/>
  <c r="A634" i="2"/>
  <c r="B634" i="2" s="1"/>
  <c r="A635" i="2"/>
  <c r="B635" i="2" s="1"/>
  <c r="A636" i="2"/>
  <c r="B636" i="2" s="1"/>
  <c r="A637" i="2"/>
  <c r="B637" i="2" s="1"/>
  <c r="A638" i="2"/>
  <c r="B638" i="2" s="1"/>
  <c r="A639" i="2"/>
  <c r="B639" i="2" s="1"/>
  <c r="A640" i="2"/>
  <c r="B640" i="2" s="1"/>
  <c r="A641" i="2"/>
  <c r="B641" i="2" s="1"/>
  <c r="A642" i="2"/>
  <c r="B642" i="2" s="1"/>
  <c r="A643" i="2"/>
  <c r="B643" i="2" s="1"/>
  <c r="A644" i="2"/>
  <c r="B644" i="2" s="1"/>
  <c r="A645" i="2"/>
  <c r="B645" i="2" s="1"/>
  <c r="A646" i="2"/>
  <c r="B646" i="2" s="1"/>
  <c r="A647" i="2"/>
  <c r="B647" i="2" s="1"/>
  <c r="A648" i="2"/>
  <c r="B648" i="2" s="1"/>
  <c r="A649" i="2"/>
  <c r="B649" i="2" s="1"/>
  <c r="A650" i="2"/>
  <c r="B650" i="2" s="1"/>
  <c r="A651" i="2"/>
  <c r="B651" i="2"/>
  <c r="A652" i="2"/>
  <c r="B652" i="2" s="1"/>
  <c r="A653" i="2"/>
  <c r="B653" i="2" s="1"/>
  <c r="A654" i="2"/>
  <c r="B654" i="2" s="1"/>
  <c r="A655" i="2"/>
  <c r="B655" i="2" s="1"/>
  <c r="A656" i="2"/>
  <c r="B656" i="2" s="1"/>
  <c r="A657" i="2"/>
  <c r="B657" i="2" s="1"/>
  <c r="A658" i="2"/>
  <c r="B658" i="2" s="1"/>
  <c r="A659" i="2"/>
  <c r="B659" i="2" s="1"/>
  <c r="A660" i="2"/>
  <c r="B660" i="2" s="1"/>
  <c r="A661" i="2"/>
  <c r="B661" i="2" s="1"/>
  <c r="A662" i="2"/>
  <c r="B662" i="2" s="1"/>
  <c r="A663" i="2"/>
  <c r="B663" i="2" s="1"/>
  <c r="A664" i="2"/>
  <c r="B664" i="2" s="1"/>
  <c r="A665" i="2"/>
  <c r="B665" i="2" s="1"/>
  <c r="A666" i="2"/>
  <c r="B666" i="2" s="1"/>
  <c r="A667" i="2"/>
  <c r="B667" i="2" s="1"/>
  <c r="A668" i="2"/>
  <c r="B668" i="2"/>
  <c r="A669" i="2"/>
  <c r="B669" i="2" s="1"/>
  <c r="A670" i="2"/>
  <c r="B670" i="2" s="1"/>
  <c r="A671" i="2"/>
  <c r="B671" i="2" s="1"/>
  <c r="A672" i="2"/>
  <c r="B672" i="2" s="1"/>
  <c r="A673" i="2"/>
  <c r="B673" i="2" s="1"/>
  <c r="A674" i="2"/>
  <c r="B674" i="2" s="1"/>
  <c r="A675" i="2"/>
  <c r="B675" i="2" s="1"/>
  <c r="A676" i="2"/>
  <c r="B676" i="2" s="1"/>
  <c r="A677" i="2"/>
  <c r="B677" i="2" s="1"/>
  <c r="A678" i="2"/>
  <c r="B678" i="2" s="1"/>
  <c r="A679" i="2"/>
  <c r="B679" i="2"/>
  <c r="A680" i="2"/>
  <c r="B680" i="2"/>
  <c r="A681" i="2"/>
  <c r="B681" i="2" s="1"/>
  <c r="A682" i="2"/>
  <c r="B682" i="2" s="1"/>
  <c r="A683" i="2"/>
  <c r="B683" i="2" s="1"/>
  <c r="A684" i="2"/>
  <c r="B684" i="2" s="1"/>
  <c r="A685" i="2"/>
  <c r="B685" i="2" s="1"/>
  <c r="A686" i="2"/>
  <c r="B686" i="2" s="1"/>
  <c r="A687" i="2"/>
  <c r="B687" i="2"/>
  <c r="A688" i="2"/>
  <c r="B688" i="2" s="1"/>
  <c r="A689" i="2"/>
  <c r="B689" i="2" s="1"/>
  <c r="A690" i="2"/>
  <c r="B690" i="2" s="1"/>
  <c r="A691" i="2"/>
  <c r="B691" i="2"/>
  <c r="A692" i="2"/>
  <c r="B692" i="2" s="1"/>
  <c r="A693" i="2"/>
  <c r="B693" i="2" s="1"/>
  <c r="A694" i="2"/>
  <c r="B694" i="2" s="1"/>
  <c r="A695" i="2"/>
  <c r="B695" i="2" s="1"/>
  <c r="A696" i="2"/>
  <c r="B696" i="2" s="1"/>
  <c r="A697" i="2"/>
  <c r="B697" i="2"/>
  <c r="A698" i="2"/>
  <c r="B698" i="2" s="1"/>
  <c r="A699" i="2"/>
  <c r="B699" i="2" s="1"/>
  <c r="A700" i="2"/>
  <c r="B700" i="2"/>
  <c r="A701" i="2"/>
  <c r="B701" i="2" s="1"/>
  <c r="A702" i="2"/>
  <c r="B702" i="2" s="1"/>
  <c r="A703" i="2"/>
  <c r="B703" i="2"/>
  <c r="A704" i="2"/>
  <c r="B704" i="2" s="1"/>
  <c r="A705" i="2"/>
  <c r="B705" i="2" s="1"/>
  <c r="A706" i="2"/>
  <c r="B706" i="2" s="1"/>
  <c r="A707" i="2"/>
  <c r="B707" i="2" s="1"/>
  <c r="A708" i="2"/>
  <c r="B708" i="2" s="1"/>
  <c r="A709" i="2"/>
  <c r="B709" i="2" s="1"/>
  <c r="A710" i="2"/>
  <c r="B710" i="2" s="1"/>
  <c r="A711" i="2"/>
  <c r="B711" i="2"/>
  <c r="A712" i="2"/>
  <c r="B712" i="2"/>
  <c r="A713" i="2"/>
  <c r="B713" i="2" s="1"/>
  <c r="A714" i="2"/>
  <c r="B714" i="2" s="1"/>
  <c r="A715" i="2"/>
  <c r="B715" i="2" s="1"/>
  <c r="A716" i="2"/>
  <c r="B716" i="2" s="1"/>
  <c r="A717" i="2"/>
  <c r="B717" i="2"/>
  <c r="A718" i="2"/>
  <c r="B718" i="2" s="1"/>
  <c r="A719" i="2"/>
  <c r="B719" i="2" s="1"/>
  <c r="A720" i="2"/>
  <c r="B720" i="2" s="1"/>
  <c r="A721" i="2"/>
  <c r="B721" i="2" s="1"/>
  <c r="A722" i="2"/>
  <c r="B722" i="2" s="1"/>
  <c r="A723" i="2"/>
  <c r="B723" i="2" s="1"/>
  <c r="A724" i="2"/>
  <c r="B724" i="2"/>
  <c r="A725" i="2"/>
  <c r="B725" i="2" s="1"/>
  <c r="A726" i="2"/>
  <c r="B726" i="2" s="1"/>
  <c r="A727" i="2"/>
  <c r="B727" i="2" s="1"/>
  <c r="A728" i="2"/>
  <c r="B728" i="2" s="1"/>
  <c r="A729" i="2"/>
  <c r="B729" i="2" s="1"/>
  <c r="A730" i="2"/>
  <c r="B730" i="2" s="1"/>
  <c r="A731" i="2"/>
  <c r="B731" i="2" s="1"/>
  <c r="A732" i="2"/>
  <c r="B732" i="2" s="1"/>
  <c r="A733" i="2"/>
  <c r="B733" i="2" s="1"/>
  <c r="A734" i="2"/>
  <c r="B734" i="2" s="1"/>
  <c r="A735" i="2"/>
  <c r="B735" i="2" s="1"/>
  <c r="A736" i="2"/>
  <c r="B736" i="2" s="1"/>
  <c r="A737" i="2"/>
  <c r="B737" i="2"/>
  <c r="A738" i="2"/>
  <c r="B738" i="2" s="1"/>
  <c r="A739" i="2"/>
  <c r="B739" i="2" s="1"/>
  <c r="A740" i="2"/>
  <c r="B740" i="2" s="1"/>
  <c r="A741" i="2"/>
  <c r="B741" i="2" s="1"/>
  <c r="A742" i="2"/>
  <c r="B742" i="2" s="1"/>
  <c r="A743" i="2"/>
  <c r="B743" i="2" s="1"/>
  <c r="A744" i="2"/>
  <c r="B744" i="2" s="1"/>
  <c r="A745" i="2"/>
  <c r="B745" i="2"/>
  <c r="A746" i="2"/>
  <c r="B746" i="2" s="1"/>
  <c r="A747" i="2"/>
  <c r="B747" i="2" s="1"/>
  <c r="A748" i="2"/>
  <c r="B748" i="2" s="1"/>
  <c r="A749" i="2"/>
  <c r="B749" i="2"/>
  <c r="A750" i="2"/>
  <c r="B750" i="2" s="1"/>
  <c r="A751" i="2"/>
  <c r="B751" i="2" s="1"/>
  <c r="A752" i="2"/>
  <c r="B752" i="2" s="1"/>
  <c r="A753" i="2"/>
  <c r="B753" i="2" s="1"/>
  <c r="A754" i="2"/>
  <c r="B754" i="2" s="1"/>
  <c r="A755" i="2"/>
  <c r="B755" i="2" s="1"/>
  <c r="A756" i="2"/>
  <c r="B756" i="2"/>
  <c r="A757" i="2"/>
  <c r="B757" i="2"/>
  <c r="A758" i="2"/>
  <c r="B758" i="2" s="1"/>
  <c r="A759" i="2"/>
  <c r="B759" i="2" s="1"/>
  <c r="A760" i="2"/>
  <c r="B760" i="2" s="1"/>
  <c r="A761" i="2"/>
  <c r="B761" i="2" s="1"/>
  <c r="A762" i="2"/>
  <c r="B762" i="2" s="1"/>
  <c r="A763" i="2"/>
  <c r="B763" i="2"/>
  <c r="A764" i="2"/>
  <c r="B764" i="2" s="1"/>
  <c r="A765" i="2"/>
  <c r="B765" i="2" s="1"/>
  <c r="A766" i="2"/>
  <c r="B766" i="2" s="1"/>
  <c r="A767" i="2"/>
  <c r="B767" i="2" s="1"/>
  <c r="A768" i="2"/>
  <c r="B768" i="2" s="1"/>
  <c r="A769" i="2"/>
  <c r="B769" i="2" s="1"/>
  <c r="A770" i="2"/>
  <c r="B770" i="2" s="1"/>
  <c r="A771" i="2"/>
  <c r="B771" i="2" s="1"/>
  <c r="A772" i="2"/>
  <c r="B772" i="2" s="1"/>
  <c r="A773" i="2"/>
  <c r="B773" i="2" s="1"/>
  <c r="A774" i="2"/>
  <c r="B774" i="2" s="1"/>
  <c r="A775" i="2"/>
  <c r="B775" i="2" s="1"/>
  <c r="A776" i="2"/>
  <c r="B776" i="2" s="1"/>
  <c r="A777" i="2"/>
  <c r="B777" i="2" s="1"/>
  <c r="A778" i="2"/>
  <c r="B778" i="2" s="1"/>
  <c r="A779" i="2"/>
  <c r="B779" i="2" s="1"/>
  <c r="A780" i="2"/>
  <c r="B780" i="2" s="1"/>
  <c r="A781" i="2"/>
  <c r="B781" i="2" s="1"/>
  <c r="A782" i="2"/>
  <c r="B782" i="2" s="1"/>
  <c r="A783" i="2"/>
  <c r="B783" i="2" s="1"/>
  <c r="A784" i="2"/>
  <c r="B784" i="2" s="1"/>
  <c r="A785" i="2"/>
  <c r="B785" i="2" s="1"/>
  <c r="A786" i="2"/>
  <c r="B786" i="2" s="1"/>
  <c r="A787" i="2"/>
  <c r="B787" i="2" s="1"/>
  <c r="A788" i="2"/>
  <c r="B788" i="2" s="1"/>
  <c r="A789" i="2"/>
  <c r="B789" i="2"/>
  <c r="A790" i="2"/>
  <c r="B790" i="2" s="1"/>
  <c r="A791" i="2"/>
  <c r="B791" i="2" s="1"/>
  <c r="A792" i="2"/>
  <c r="B792" i="2" s="1"/>
  <c r="A793" i="2"/>
  <c r="B793" i="2" s="1"/>
  <c r="A794" i="2"/>
  <c r="B794" i="2" s="1"/>
  <c r="A795" i="2"/>
  <c r="B795" i="2" s="1"/>
  <c r="A796" i="2"/>
  <c r="B796" i="2" s="1"/>
  <c r="A797" i="2"/>
  <c r="B797" i="2"/>
  <c r="A798" i="2"/>
  <c r="B798" i="2" s="1"/>
  <c r="A799" i="2"/>
  <c r="B799" i="2" s="1"/>
  <c r="A800" i="2"/>
  <c r="B800" i="2" s="1"/>
  <c r="A801" i="2"/>
  <c r="B801" i="2" s="1"/>
  <c r="A802" i="2"/>
  <c r="B802" i="2" s="1"/>
  <c r="A803" i="2"/>
  <c r="B803" i="2" s="1"/>
  <c r="A804" i="2"/>
  <c r="B804" i="2"/>
  <c r="A805" i="2"/>
  <c r="B805" i="2" s="1"/>
  <c r="A806" i="2"/>
  <c r="B806" i="2" s="1"/>
  <c r="A807" i="2"/>
  <c r="B807" i="2"/>
  <c r="A808" i="2"/>
  <c r="B808" i="2" s="1"/>
  <c r="A809" i="2"/>
  <c r="B809" i="2" s="1"/>
  <c r="A810" i="2"/>
  <c r="B810" i="2" s="1"/>
  <c r="A811" i="2"/>
  <c r="B811" i="2" s="1"/>
  <c r="A812" i="2"/>
  <c r="B812" i="2" s="1"/>
  <c r="A813" i="2"/>
  <c r="B813" i="2" s="1"/>
  <c r="A814" i="2"/>
  <c r="B814" i="2" s="1"/>
  <c r="A815" i="2"/>
  <c r="B815" i="2" s="1"/>
  <c r="A816" i="2"/>
  <c r="B816" i="2"/>
  <c r="A817" i="2"/>
  <c r="B817" i="2" s="1"/>
  <c r="A818" i="2"/>
  <c r="B818" i="2" s="1"/>
  <c r="A819" i="2"/>
  <c r="B819" i="2"/>
  <c r="A820" i="2"/>
  <c r="B820" i="2"/>
  <c r="A821" i="2"/>
  <c r="B821" i="2" s="1"/>
  <c r="A822" i="2"/>
  <c r="B822" i="2" s="1"/>
  <c r="A823" i="2"/>
  <c r="B823" i="2" s="1"/>
  <c r="A824" i="2"/>
  <c r="B824" i="2" s="1"/>
  <c r="A825" i="2"/>
  <c r="B825" i="2" s="1"/>
  <c r="A826" i="2"/>
  <c r="B826" i="2" s="1"/>
  <c r="A827" i="2"/>
  <c r="B827" i="2" s="1"/>
  <c r="A828" i="2"/>
  <c r="B828" i="2" s="1"/>
  <c r="A829" i="2"/>
  <c r="B829" i="2" s="1"/>
  <c r="A830" i="2"/>
  <c r="B830" i="2" s="1"/>
  <c r="A831" i="2"/>
  <c r="B831" i="2" s="1"/>
  <c r="A832" i="2"/>
  <c r="B832" i="2" s="1"/>
  <c r="A833" i="2"/>
  <c r="B833" i="2" s="1"/>
  <c r="A834" i="2"/>
  <c r="B834" i="2" s="1"/>
  <c r="A835" i="2"/>
  <c r="B835" i="2" s="1"/>
  <c r="A836" i="2"/>
  <c r="B836" i="2" s="1"/>
  <c r="A837" i="2"/>
  <c r="B837" i="2" s="1"/>
  <c r="A838" i="2"/>
  <c r="B838" i="2" s="1"/>
  <c r="A839" i="2"/>
  <c r="B839" i="2" s="1"/>
  <c r="A840" i="2"/>
  <c r="B840" i="2" s="1"/>
  <c r="A841" i="2"/>
  <c r="B841" i="2" s="1"/>
  <c r="A842" i="2"/>
  <c r="B842" i="2" s="1"/>
  <c r="A843" i="2"/>
  <c r="B843" i="2"/>
  <c r="A844" i="2"/>
  <c r="B844" i="2" s="1"/>
  <c r="A845" i="2"/>
  <c r="B845" i="2" s="1"/>
  <c r="A846" i="2"/>
  <c r="B846" i="2" s="1"/>
  <c r="A847" i="2"/>
  <c r="B847" i="2" s="1"/>
  <c r="A848" i="2"/>
  <c r="B848" i="2" s="1"/>
  <c r="A849" i="2"/>
  <c r="B849" i="2"/>
  <c r="A850" i="2"/>
  <c r="B850" i="2" s="1"/>
  <c r="A851" i="2"/>
  <c r="B851" i="2" s="1"/>
  <c r="A852" i="2"/>
  <c r="B852" i="2" s="1"/>
  <c r="A853" i="2"/>
  <c r="B853" i="2" s="1"/>
  <c r="A854" i="2"/>
  <c r="B854" i="2" s="1"/>
  <c r="A855" i="2"/>
  <c r="B855" i="2" s="1"/>
  <c r="A856" i="2"/>
  <c r="B856" i="2" s="1"/>
  <c r="A857" i="2"/>
  <c r="B857" i="2" s="1"/>
  <c r="A858" i="2"/>
  <c r="B858" i="2" s="1"/>
  <c r="A859" i="2"/>
  <c r="B859" i="2" s="1"/>
  <c r="A860" i="2"/>
  <c r="B860" i="2" s="1"/>
  <c r="A861" i="2"/>
  <c r="B861" i="2"/>
  <c r="A862" i="2"/>
  <c r="B862" i="2" s="1"/>
  <c r="A863" i="2"/>
  <c r="B863" i="2"/>
  <c r="A864" i="2"/>
  <c r="B864" i="2" s="1"/>
  <c r="A865" i="2"/>
  <c r="B865" i="2" s="1"/>
  <c r="A866" i="2"/>
  <c r="B866" i="2" s="1"/>
  <c r="A867" i="2"/>
  <c r="B867" i="2" s="1"/>
  <c r="A868" i="2"/>
  <c r="B868" i="2" s="1"/>
  <c r="A869" i="2"/>
  <c r="B869" i="2"/>
  <c r="A870" i="2"/>
  <c r="B870" i="2" s="1"/>
  <c r="A871" i="2"/>
  <c r="B871" i="2" s="1"/>
  <c r="A872" i="2"/>
  <c r="B872" i="2"/>
  <c r="A873" i="2"/>
  <c r="B873" i="2"/>
  <c r="A874" i="2"/>
  <c r="B874" i="2" s="1"/>
  <c r="A875" i="2"/>
  <c r="B875" i="2" s="1"/>
  <c r="A876" i="2"/>
  <c r="B876" i="2" s="1"/>
  <c r="A877" i="2"/>
  <c r="B877" i="2" s="1"/>
  <c r="A878" i="2"/>
  <c r="B878" i="2" s="1"/>
  <c r="A879" i="2"/>
  <c r="B879" i="2" s="1"/>
  <c r="A880" i="2"/>
  <c r="B880" i="2" s="1"/>
  <c r="A881" i="2"/>
  <c r="B881" i="2" s="1"/>
  <c r="A882" i="2"/>
  <c r="B882" i="2" s="1"/>
  <c r="A883" i="2"/>
  <c r="B883" i="2" s="1"/>
  <c r="A884" i="2"/>
  <c r="B884" i="2"/>
  <c r="A885" i="2"/>
  <c r="B885" i="2" s="1"/>
  <c r="A886" i="2"/>
  <c r="B886" i="2" s="1"/>
  <c r="A887" i="2"/>
  <c r="B887" i="2" s="1"/>
  <c r="A888" i="2"/>
  <c r="B888" i="2" s="1"/>
  <c r="A889" i="2"/>
  <c r="B889" i="2" s="1"/>
  <c r="A890" i="2"/>
  <c r="B890" i="2" s="1"/>
  <c r="A891" i="2"/>
  <c r="B891" i="2" s="1"/>
  <c r="A892" i="2"/>
  <c r="B892" i="2" s="1"/>
  <c r="A893" i="2"/>
  <c r="B893" i="2" s="1"/>
  <c r="A894" i="2"/>
  <c r="B894" i="2" s="1"/>
  <c r="A895" i="2"/>
  <c r="B895" i="2" s="1"/>
  <c r="A896" i="2"/>
  <c r="B896" i="2" s="1"/>
  <c r="A897" i="2"/>
  <c r="B897" i="2" s="1"/>
  <c r="A898" i="2"/>
  <c r="B898" i="2" s="1"/>
  <c r="A899" i="2"/>
  <c r="B899" i="2" s="1"/>
  <c r="A900" i="2"/>
  <c r="B900" i="2" s="1"/>
  <c r="A901" i="2"/>
  <c r="B901" i="2" s="1"/>
  <c r="A902" i="2"/>
  <c r="B902" i="2" s="1"/>
  <c r="A903" i="2"/>
  <c r="B903" i="2"/>
  <c r="A904" i="2"/>
  <c r="B904" i="2"/>
  <c r="A905" i="2"/>
  <c r="B905" i="2" s="1"/>
  <c r="A906" i="2"/>
  <c r="B906" i="2" s="1"/>
  <c r="A907" i="2"/>
  <c r="B907" i="2"/>
  <c r="A908" i="2"/>
  <c r="B908" i="2" s="1"/>
  <c r="A909" i="2"/>
  <c r="B909" i="2" s="1"/>
  <c r="A910" i="2"/>
  <c r="B910" i="2" s="1"/>
  <c r="A911" i="2"/>
  <c r="B911" i="2" s="1"/>
  <c r="A912" i="2"/>
  <c r="B912" i="2" s="1"/>
  <c r="A913" i="2"/>
  <c r="B913" i="2"/>
  <c r="A914" i="2"/>
  <c r="B914" i="2" s="1"/>
  <c r="A915" i="2"/>
  <c r="B915" i="2" s="1"/>
  <c r="A916" i="2"/>
  <c r="B916" i="2" s="1"/>
  <c r="A917" i="2"/>
  <c r="B917" i="2" s="1"/>
  <c r="A918" i="2"/>
  <c r="B918" i="2" s="1"/>
  <c r="A919" i="2"/>
  <c r="B919" i="2" s="1"/>
  <c r="A920" i="2"/>
  <c r="B920" i="2" s="1"/>
  <c r="A921" i="2"/>
  <c r="B921" i="2"/>
  <c r="A922" i="2"/>
  <c r="B922" i="2" s="1"/>
  <c r="A923" i="2"/>
  <c r="B923" i="2" s="1"/>
  <c r="A924" i="2"/>
  <c r="B924" i="2" s="1"/>
  <c r="A925" i="2"/>
  <c r="B925" i="2" s="1"/>
  <c r="A926" i="2"/>
  <c r="B926" i="2" s="1"/>
  <c r="A927" i="2"/>
  <c r="B927" i="2" s="1"/>
  <c r="A928" i="2"/>
  <c r="B928" i="2" s="1"/>
  <c r="A929" i="2"/>
  <c r="B929" i="2" s="1"/>
  <c r="A930" i="2"/>
  <c r="B930" i="2" s="1"/>
  <c r="A931" i="2"/>
  <c r="B931" i="2" s="1"/>
  <c r="A932" i="2"/>
  <c r="B932" i="2" s="1"/>
  <c r="A933" i="2"/>
  <c r="B933" i="2" s="1"/>
  <c r="A934" i="2"/>
  <c r="B934" i="2" s="1"/>
  <c r="A935" i="2"/>
  <c r="B935" i="2" s="1"/>
  <c r="A936" i="2"/>
  <c r="B936" i="2"/>
  <c r="A937" i="2"/>
  <c r="B937" i="2"/>
  <c r="A938" i="2"/>
  <c r="B938" i="2" s="1"/>
  <c r="A939" i="2"/>
  <c r="B939" i="2" s="1"/>
  <c r="A940" i="2"/>
  <c r="B940" i="2" s="1"/>
  <c r="A941" i="2"/>
  <c r="B941" i="2" s="1"/>
  <c r="A942" i="2"/>
  <c r="B942" i="2" s="1"/>
  <c r="A943" i="2"/>
  <c r="B943" i="2" s="1"/>
  <c r="A944" i="2"/>
  <c r="B944" i="2" s="1"/>
  <c r="A945" i="2"/>
  <c r="B945" i="2" s="1"/>
  <c r="A946" i="2"/>
  <c r="B946" i="2" s="1"/>
  <c r="A947" i="2"/>
  <c r="B947" i="2" s="1"/>
  <c r="A948" i="2"/>
  <c r="B948" i="2" s="1"/>
  <c r="A949" i="2"/>
  <c r="B949" i="2" s="1"/>
  <c r="A950" i="2"/>
  <c r="B950" i="2" s="1"/>
  <c r="A951" i="2"/>
  <c r="B951" i="2" s="1"/>
  <c r="A952" i="2"/>
  <c r="B952" i="2" s="1"/>
  <c r="A953" i="2"/>
  <c r="B953" i="2" s="1"/>
  <c r="A954" i="2"/>
  <c r="B954" i="2" s="1"/>
  <c r="A955" i="2"/>
  <c r="B955" i="2" s="1"/>
  <c r="A956" i="2"/>
  <c r="B956" i="2" s="1"/>
  <c r="A957" i="2"/>
  <c r="B957" i="2" s="1"/>
  <c r="A958" i="2"/>
  <c r="B958" i="2" s="1"/>
  <c r="A959" i="2"/>
  <c r="B959" i="2" s="1"/>
  <c r="A960" i="2"/>
  <c r="B960" i="2" s="1"/>
  <c r="A961" i="2"/>
  <c r="B961" i="2" s="1"/>
  <c r="A962" i="2"/>
  <c r="B962" i="2" s="1"/>
  <c r="A963" i="2"/>
  <c r="B963" i="2" s="1"/>
  <c r="A964" i="2"/>
  <c r="B964" i="2" s="1"/>
  <c r="A965" i="2"/>
  <c r="B965" i="2" s="1"/>
  <c r="A966" i="2"/>
  <c r="B966" i="2" s="1"/>
  <c r="A967" i="2"/>
  <c r="B967" i="2" s="1"/>
  <c r="A968" i="2"/>
  <c r="B968" i="2"/>
  <c r="A969" i="2"/>
  <c r="B969" i="2" s="1"/>
  <c r="A970" i="2"/>
  <c r="B970" i="2" s="1"/>
  <c r="A971" i="2"/>
  <c r="B971" i="2" s="1"/>
  <c r="A972" i="2"/>
  <c r="B972" i="2" s="1"/>
  <c r="A973" i="2"/>
  <c r="B973" i="2" s="1"/>
  <c r="A974" i="2"/>
  <c r="B974" i="2" s="1"/>
  <c r="A975" i="2"/>
  <c r="B975" i="2" s="1"/>
  <c r="A976" i="2"/>
  <c r="B976" i="2" s="1"/>
  <c r="A977" i="2"/>
  <c r="B977" i="2" s="1"/>
  <c r="A978" i="2"/>
  <c r="B978" i="2" s="1"/>
  <c r="A979" i="2"/>
  <c r="B979" i="2"/>
  <c r="A980" i="2"/>
  <c r="B980" i="2"/>
  <c r="A981" i="2"/>
  <c r="B981" i="2" s="1"/>
  <c r="A982" i="2"/>
  <c r="B982" i="2" s="1"/>
  <c r="A983" i="2"/>
  <c r="B983" i="2" s="1"/>
  <c r="A984" i="2"/>
  <c r="B984" i="2" s="1"/>
  <c r="A985" i="2"/>
  <c r="B985" i="2"/>
  <c r="A986" i="2"/>
  <c r="B986" i="2" s="1"/>
  <c r="A987" i="2"/>
  <c r="B987" i="2" s="1"/>
  <c r="A988" i="2"/>
  <c r="B988" i="2" s="1"/>
  <c r="A989" i="2"/>
  <c r="B989" i="2" s="1"/>
  <c r="A990" i="2"/>
  <c r="B990" i="2" s="1"/>
  <c r="A991" i="2"/>
  <c r="B991" i="2" s="1"/>
  <c r="A992" i="2"/>
  <c r="B992" i="2" s="1"/>
  <c r="A993" i="2"/>
  <c r="B993" i="2" s="1"/>
  <c r="A994" i="2"/>
  <c r="B994" i="2" s="1"/>
  <c r="A995" i="2"/>
  <c r="B995" i="2" s="1"/>
  <c r="A996" i="2"/>
  <c r="B996" i="2" s="1"/>
  <c r="A997" i="2"/>
  <c r="B997" i="2"/>
  <c r="A998" i="2"/>
  <c r="B998" i="2"/>
  <c r="A999" i="2"/>
  <c r="B999" i="2" s="1"/>
  <c r="A1000" i="2"/>
  <c r="B1000" i="2" s="1"/>
  <c r="X25" i="3"/>
  <c r="Y25" i="3" s="1"/>
  <c r="X26" i="3"/>
  <c r="Y26" i="3" s="1"/>
  <c r="X23" i="3"/>
  <c r="Y23" i="3" s="1"/>
  <c r="X24" i="3"/>
  <c r="Y24" i="3" s="1"/>
  <c r="X22" i="3"/>
  <c r="Y22" i="3" s="1"/>
  <c r="P23" i="3"/>
  <c r="Q23" i="3" s="1"/>
  <c r="P24" i="3"/>
  <c r="Q24" i="3" s="1"/>
  <c r="P25" i="3"/>
  <c r="Q25" i="3" s="1"/>
  <c r="P26" i="3"/>
  <c r="Q26" i="3" s="1"/>
  <c r="P27" i="3"/>
  <c r="Q27" i="3" s="1"/>
  <c r="P28" i="3"/>
  <c r="Q28" i="3" s="1"/>
  <c r="P29" i="3"/>
  <c r="Q29" i="3" s="1"/>
  <c r="P30" i="3"/>
  <c r="Q30" i="3" s="1"/>
  <c r="P31" i="3"/>
  <c r="Q31" i="3" s="1"/>
  <c r="P32" i="3"/>
  <c r="Q32" i="3" s="1"/>
  <c r="P33" i="3"/>
  <c r="P34" i="3"/>
  <c r="Q34" i="3" s="1"/>
  <c r="P35" i="3"/>
  <c r="Q35" i="3" s="1"/>
  <c r="P39" i="3"/>
  <c r="Q39" i="3" s="1"/>
  <c r="P40" i="3"/>
  <c r="Q40" i="3" s="1"/>
  <c r="P41" i="3"/>
  <c r="Q41" i="3" s="1"/>
  <c r="P22" i="3"/>
  <c r="Q22" i="3" s="1"/>
  <c r="F15" i="1"/>
  <c r="F14" i="1"/>
  <c r="A60" i="3"/>
  <c r="B42" i="3"/>
  <c r="A53" i="1" a="1"/>
  <c r="A53" i="1" s="1"/>
  <c r="B5" i="3"/>
  <c r="B7" i="3" s="1"/>
  <c r="B39" i="3" l="1"/>
  <c r="B65" i="3"/>
  <c r="Q33" i="3"/>
  <c r="Q42" i="3" s="1"/>
  <c r="B6" i="3"/>
  <c r="B8" i="3"/>
  <c r="B9" i="3" s="1"/>
  <c r="B29" i="1" l="1"/>
  <c r="A35" i="1"/>
  <c r="B21" i="3"/>
  <c r="B22" i="3"/>
  <c r="B25" i="3"/>
  <c r="B80" i="3"/>
  <c r="A80" i="3"/>
  <c r="B26" i="3"/>
  <c r="A64" i="3" s="1"/>
  <c r="B13" i="3"/>
  <c r="A25" i="1" l="1"/>
  <c r="A68" i="3"/>
  <c r="A27" i="1"/>
  <c r="A26" i="1"/>
  <c r="P12" i="3"/>
  <c r="P13" i="3"/>
  <c r="P14" i="3"/>
  <c r="P8" i="3"/>
  <c r="Q8" i="3" s="1"/>
  <c r="P9" i="3"/>
  <c r="P7" i="3"/>
  <c r="Q7" i="3" s="1"/>
  <c r="P15" i="3"/>
  <c r="P16" i="3"/>
  <c r="P6" i="3"/>
  <c r="P11" i="3"/>
  <c r="P10" i="3"/>
  <c r="Q6" i="3" l="1"/>
  <c r="Y16" i="3"/>
  <c r="Q16" i="3"/>
  <c r="R16" i="3" s="1"/>
  <c r="S16" i="3" s="1"/>
  <c r="Y15" i="3"/>
  <c r="Q15" i="3"/>
  <c r="R15" i="3" s="1"/>
  <c r="S15" i="3" s="1"/>
  <c r="Y14" i="3"/>
  <c r="Q14" i="3"/>
  <c r="R14" i="3" s="1"/>
  <c r="S14" i="3" s="1"/>
  <c r="Y13" i="3"/>
  <c r="Q13" i="3"/>
  <c r="R13" i="3" s="1"/>
  <c r="S13" i="3" s="1"/>
  <c r="Y12" i="3"/>
  <c r="Q12" i="3"/>
  <c r="R12" i="3" s="1"/>
  <c r="S12" i="3" s="1"/>
  <c r="Y11" i="3"/>
  <c r="Q11" i="3"/>
  <c r="R11" i="3" s="1"/>
  <c r="S11" i="3" s="1"/>
  <c r="Y10" i="3"/>
  <c r="Q10" i="3"/>
  <c r="Y9" i="3"/>
  <c r="Q9" i="3"/>
  <c r="R9" i="3" s="1"/>
  <c r="S9" i="3" s="1"/>
  <c r="Y8" i="3"/>
  <c r="Y7" i="3"/>
  <c r="Y32" i="3"/>
  <c r="B70" i="3" s="1"/>
  <c r="Y6" i="3"/>
  <c r="B69" i="3"/>
  <c r="R7" i="3"/>
  <c r="S7" i="3" s="1"/>
  <c r="R8" i="3"/>
  <c r="S8" i="3" s="1"/>
  <c r="C13" i="3"/>
  <c r="D13" i="3" s="1"/>
  <c r="A42" i="3"/>
  <c r="A45" i="3"/>
  <c r="A50" i="3"/>
  <c r="A52" i="3"/>
  <c r="A49" i="3"/>
  <c r="A47" i="3"/>
  <c r="A51" i="3"/>
  <c r="A48" i="3"/>
  <c r="A44" i="3"/>
  <c r="A46" i="3"/>
  <c r="A43" i="3"/>
  <c r="B30" i="1" l="1"/>
  <c r="B75" i="3"/>
  <c r="B74" i="3" a="1"/>
  <c r="B74" i="3" s="1"/>
  <c r="B68" i="3"/>
  <c r="U8" i="3"/>
  <c r="B44" i="3" s="1"/>
  <c r="U10" i="3"/>
  <c r="B46" i="3" s="1"/>
  <c r="U9" i="3"/>
  <c r="B45" i="3" s="1"/>
  <c r="U11" i="3"/>
  <c r="B47" i="3" s="1"/>
  <c r="U12" i="3"/>
  <c r="B48" i="3" s="1"/>
  <c r="U13" i="3"/>
  <c r="B49" i="3" s="1"/>
  <c r="U14" i="3"/>
  <c r="B50" i="3" s="1"/>
  <c r="U15" i="3"/>
  <c r="B51" i="3" s="1"/>
  <c r="U16" i="3"/>
  <c r="B52" i="3" s="1"/>
  <c r="V10" i="3"/>
  <c r="AN10" i="3" s="1"/>
  <c r="R10" i="3"/>
  <c r="S10" i="3" s="1"/>
  <c r="B38" i="3"/>
  <c r="B67" i="3" s="1"/>
  <c r="V6" i="3"/>
  <c r="AN6" i="3" s="1"/>
  <c r="R6" i="3"/>
  <c r="S6" i="3" s="1"/>
  <c r="V15" i="3"/>
  <c r="AN15" i="3" s="1"/>
  <c r="V16" i="3"/>
  <c r="AN16" i="3" s="1"/>
  <c r="V14" i="3"/>
  <c r="AN14" i="3" s="1"/>
  <c r="V13" i="3"/>
  <c r="AN13" i="3" s="1"/>
  <c r="V12" i="3"/>
  <c r="AN12" i="3" s="1"/>
  <c r="V11" i="3"/>
  <c r="AN11" i="3" s="1"/>
  <c r="V9" i="3"/>
  <c r="AN9" i="3" s="1"/>
  <c r="U7" i="3"/>
  <c r="B43" i="3" s="1"/>
  <c r="V7" i="3"/>
  <c r="AN7" i="3" s="1"/>
  <c r="V8" i="3"/>
  <c r="AN8" i="3" s="1"/>
  <c r="B66" i="3"/>
  <c r="AS15" i="3" l="1"/>
  <c r="AD15" i="3" s="1" a="1"/>
  <c r="AD15" i="3" s="1"/>
  <c r="AT15" i="3"/>
  <c r="AE15" i="3" s="1" a="1"/>
  <c r="AE15" i="3" s="1"/>
  <c r="AU15" i="3"/>
  <c r="AF15" i="3" s="1" a="1"/>
  <c r="AF15" i="3" s="1"/>
  <c r="AV15" i="3"/>
  <c r="AG15" i="3" s="1" a="1"/>
  <c r="AG15" i="3" s="1"/>
  <c r="AO15" i="3"/>
  <c r="AW15" i="3"/>
  <c r="AH15" i="3" s="1" a="1"/>
  <c r="AH15" i="3" s="1"/>
  <c r="AP15" i="3"/>
  <c r="AA15" i="3" s="1" a="1"/>
  <c r="AA15" i="3" s="1"/>
  <c r="AX15" i="3"/>
  <c r="AI15" i="3" s="1" a="1"/>
  <c r="AI15" i="3" s="1"/>
  <c r="AQ15" i="3"/>
  <c r="AB15" i="3" s="1" a="1"/>
  <c r="AB15" i="3" s="1"/>
  <c r="AY15" i="3"/>
  <c r="AJ15" i="3" s="1" a="1"/>
  <c r="AJ15" i="3" s="1"/>
  <c r="AR15" i="3"/>
  <c r="AC15" i="3" s="1" a="1"/>
  <c r="AC15" i="3" s="1"/>
  <c r="AZ15" i="3"/>
  <c r="AK15" i="3" s="1" a="1"/>
  <c r="AK15" i="3" s="1"/>
  <c r="AS9" i="3"/>
  <c r="AD9" i="3" s="1" a="1"/>
  <c r="AD9" i="3" s="1"/>
  <c r="AT9" i="3"/>
  <c r="AE9" i="3" s="1" a="1"/>
  <c r="AE9" i="3" s="1"/>
  <c r="AU9" i="3"/>
  <c r="AF9" i="3" s="1" a="1"/>
  <c r="AF9" i="3" s="1"/>
  <c r="AV9" i="3"/>
  <c r="AG9" i="3" s="1" a="1"/>
  <c r="AG9" i="3" s="1"/>
  <c r="AO9" i="3"/>
  <c r="Z9" i="3" s="1" a="1"/>
  <c r="Z9" i="3" s="1"/>
  <c r="W9" i="3" s="1"/>
  <c r="X9" i="3" s="1"/>
  <c r="AW9" i="3"/>
  <c r="AH9" i="3" s="1" a="1"/>
  <c r="AH9" i="3" s="1"/>
  <c r="AP9" i="3"/>
  <c r="AA9" i="3" s="1" a="1"/>
  <c r="AA9" i="3" s="1"/>
  <c r="AX9" i="3"/>
  <c r="AI9" i="3" s="1" a="1"/>
  <c r="AI9" i="3" s="1"/>
  <c r="AQ9" i="3"/>
  <c r="AB9" i="3" s="1" a="1"/>
  <c r="AB9" i="3" s="1"/>
  <c r="AY9" i="3"/>
  <c r="AJ9" i="3" s="1" a="1"/>
  <c r="AJ9" i="3" s="1"/>
  <c r="AR9" i="3"/>
  <c r="AC9" i="3" s="1" a="1"/>
  <c r="AC9" i="3" s="1"/>
  <c r="AZ9" i="3"/>
  <c r="AK9" i="3" s="1" a="1"/>
  <c r="AK9" i="3" s="1"/>
  <c r="AO11" i="3"/>
  <c r="AW11" i="3"/>
  <c r="AH11" i="3" s="1" a="1"/>
  <c r="AH11" i="3" s="1"/>
  <c r="AP11" i="3"/>
  <c r="AA11" i="3" s="1" a="1"/>
  <c r="AA11" i="3" s="1"/>
  <c r="AX11" i="3"/>
  <c r="AI11" i="3" s="1" a="1"/>
  <c r="AI11" i="3" s="1"/>
  <c r="AQ11" i="3"/>
  <c r="AB11" i="3" s="1" a="1"/>
  <c r="AB11" i="3" s="1"/>
  <c r="AY11" i="3"/>
  <c r="AJ11" i="3" s="1" a="1"/>
  <c r="AJ11" i="3" s="1"/>
  <c r="AR11" i="3"/>
  <c r="AC11" i="3" s="1" a="1"/>
  <c r="AC11" i="3" s="1"/>
  <c r="AZ11" i="3"/>
  <c r="AK11" i="3" s="1" a="1"/>
  <c r="AK11" i="3" s="1"/>
  <c r="AS11" i="3"/>
  <c r="AD11" i="3" s="1" a="1"/>
  <c r="AD11" i="3" s="1"/>
  <c r="AT11" i="3"/>
  <c r="AE11" i="3" s="1" a="1"/>
  <c r="AE11" i="3" s="1"/>
  <c r="AU11" i="3"/>
  <c r="AF11" i="3" s="1" a="1"/>
  <c r="AF11" i="3" s="1"/>
  <c r="AV11" i="3"/>
  <c r="AG11" i="3" s="1" a="1"/>
  <c r="AG11" i="3" s="1"/>
  <c r="AY12" i="3"/>
  <c r="AJ12" i="3" s="1" a="1"/>
  <c r="AJ12" i="3" s="1"/>
  <c r="AZ12" i="3"/>
  <c r="AK12" i="3" s="1" a="1"/>
  <c r="AK12" i="3" s="1"/>
  <c r="AS12" i="3"/>
  <c r="AD12" i="3" s="1" a="1"/>
  <c r="AD12" i="3" s="1"/>
  <c r="AP12" i="3"/>
  <c r="AA12" i="3" s="1" a="1"/>
  <c r="AA12" i="3" s="1"/>
  <c r="AQ12" i="3"/>
  <c r="AB12" i="3" s="1" a="1"/>
  <c r="AB12" i="3" s="1"/>
  <c r="AR12" i="3"/>
  <c r="AC12" i="3" s="1" a="1"/>
  <c r="AC12" i="3" s="1"/>
  <c r="AX12" i="3"/>
  <c r="AI12" i="3" s="1" a="1"/>
  <c r="AI12" i="3" s="1"/>
  <c r="AU12" i="3"/>
  <c r="AF12" i="3" s="1" a="1"/>
  <c r="AF12" i="3" s="1"/>
  <c r="AO12" i="3"/>
  <c r="AT12" i="3"/>
  <c r="AE12" i="3" s="1" a="1"/>
  <c r="AE12" i="3" s="1"/>
  <c r="AW12" i="3"/>
  <c r="AH12" i="3" s="1" a="1"/>
  <c r="AH12" i="3" s="1"/>
  <c r="AV12" i="3"/>
  <c r="AG12" i="3" s="1" a="1"/>
  <c r="AG12" i="3" s="1"/>
  <c r="AQ13" i="3"/>
  <c r="AB13" i="3" s="1" a="1"/>
  <c r="AB13" i="3" s="1"/>
  <c r="AW13" i="3"/>
  <c r="AH13" i="3" s="1" a="1"/>
  <c r="AH13" i="3" s="1"/>
  <c r="AX13" i="3"/>
  <c r="AI13" i="3" s="1" a="1"/>
  <c r="AI13" i="3" s="1"/>
  <c r="AS13" i="3"/>
  <c r="AD13" i="3" s="1" a="1"/>
  <c r="AD13" i="3" s="1"/>
  <c r="AU13" i="3"/>
  <c r="AF13" i="3" s="1" a="1"/>
  <c r="AF13" i="3" s="1"/>
  <c r="AP13" i="3"/>
  <c r="AA13" i="3" s="1" a="1"/>
  <c r="AA13" i="3" s="1"/>
  <c r="AZ13" i="3"/>
  <c r="AK13" i="3" s="1" a="1"/>
  <c r="AK13" i="3" s="1"/>
  <c r="AR13" i="3"/>
  <c r="AC13" i="3" s="1" a="1"/>
  <c r="AC13" i="3" s="1"/>
  <c r="AO13" i="3"/>
  <c r="AT13" i="3"/>
  <c r="AE13" i="3" s="1" a="1"/>
  <c r="AE13" i="3" s="1"/>
  <c r="AY13" i="3"/>
  <c r="AJ13" i="3" s="1" a="1"/>
  <c r="AJ13" i="3" s="1"/>
  <c r="AV13" i="3"/>
  <c r="AG13" i="3" s="1" a="1"/>
  <c r="AG13" i="3" s="1"/>
  <c r="AR14" i="3"/>
  <c r="AC14" i="3" s="1" a="1"/>
  <c r="AC14" i="3" s="1"/>
  <c r="AS14" i="3"/>
  <c r="AD14" i="3" s="1" a="1"/>
  <c r="AD14" i="3" s="1"/>
  <c r="AX14" i="3"/>
  <c r="AI14" i="3" s="1" a="1"/>
  <c r="AI14" i="3" s="1"/>
  <c r="AT14" i="3"/>
  <c r="AE14" i="3" s="1" a="1"/>
  <c r="AE14" i="3" s="1"/>
  <c r="AP14" i="3"/>
  <c r="AA14" i="3" s="1" a="1"/>
  <c r="AA14" i="3" s="1"/>
  <c r="AW14" i="3"/>
  <c r="AH14" i="3" s="1" a="1"/>
  <c r="AH14" i="3" s="1"/>
  <c r="AO14" i="3"/>
  <c r="AZ14" i="3"/>
  <c r="AK14" i="3" s="1" a="1"/>
  <c r="AK14" i="3" s="1"/>
  <c r="AV14" i="3"/>
  <c r="AG14" i="3" s="1" a="1"/>
  <c r="AG14" i="3" s="1"/>
  <c r="AQ14" i="3"/>
  <c r="AB14" i="3" s="1" a="1"/>
  <c r="AB14" i="3" s="1"/>
  <c r="AU14" i="3"/>
  <c r="AF14" i="3" s="1" a="1"/>
  <c r="AF14" i="3" s="1"/>
  <c r="AY14" i="3"/>
  <c r="AJ14" i="3" s="1" a="1"/>
  <c r="AJ14" i="3" s="1"/>
  <c r="AP10" i="3"/>
  <c r="AA10" i="3" s="1" a="1"/>
  <c r="AA10" i="3" s="1"/>
  <c r="AQ10" i="3"/>
  <c r="AB10" i="3" s="1" a="1"/>
  <c r="AB10" i="3" s="1"/>
  <c r="AU10" i="3"/>
  <c r="AF10" i="3" s="1" a="1"/>
  <c r="AF10" i="3" s="1"/>
  <c r="AR10" i="3"/>
  <c r="AC10" i="3" s="1" a="1"/>
  <c r="AC10" i="3" s="1"/>
  <c r="AV10" i="3"/>
  <c r="AG10" i="3" s="1" a="1"/>
  <c r="AG10" i="3" s="1"/>
  <c r="AW10" i="3"/>
  <c r="AH10" i="3" s="1" a="1"/>
  <c r="AH10" i="3" s="1"/>
  <c r="AX10" i="3"/>
  <c r="AI10" i="3" s="1" a="1"/>
  <c r="AI10" i="3" s="1"/>
  <c r="AY10" i="3"/>
  <c r="AJ10" i="3" s="1" a="1"/>
  <c r="AJ10" i="3" s="1"/>
  <c r="AZ10" i="3"/>
  <c r="AK10" i="3" s="1" a="1"/>
  <c r="AK10" i="3" s="1"/>
  <c r="AT10" i="3"/>
  <c r="AE10" i="3" s="1" a="1"/>
  <c r="AE10" i="3" s="1"/>
  <c r="AS10" i="3"/>
  <c r="AD10" i="3" s="1" a="1"/>
  <c r="AD10" i="3" s="1"/>
  <c r="AO10" i="3"/>
  <c r="AO16" i="3"/>
  <c r="AW16" i="3"/>
  <c r="AH16" i="3" s="1" a="1"/>
  <c r="AH16" i="3" s="1"/>
  <c r="AP16" i="3"/>
  <c r="AA16" i="3" s="1" a="1"/>
  <c r="AA16" i="3" s="1"/>
  <c r="AX16" i="3"/>
  <c r="AI16" i="3" s="1" a="1"/>
  <c r="AI16" i="3" s="1"/>
  <c r="AQ16" i="3"/>
  <c r="AB16" i="3" s="1" a="1"/>
  <c r="AB16" i="3" s="1"/>
  <c r="AY16" i="3"/>
  <c r="AJ16" i="3" s="1" a="1"/>
  <c r="AJ16" i="3" s="1"/>
  <c r="AR16" i="3"/>
  <c r="AC16" i="3" s="1" a="1"/>
  <c r="AC16" i="3" s="1"/>
  <c r="AZ16" i="3"/>
  <c r="AK16" i="3" s="1" a="1"/>
  <c r="AK16" i="3" s="1"/>
  <c r="AS16" i="3"/>
  <c r="AD16" i="3" s="1" a="1"/>
  <c r="AD16" i="3" s="1"/>
  <c r="AT16" i="3"/>
  <c r="AE16" i="3" s="1" a="1"/>
  <c r="AE16" i="3" s="1"/>
  <c r="AU16" i="3"/>
  <c r="AF16" i="3" s="1" a="1"/>
  <c r="AF16" i="3" s="1"/>
  <c r="AV16" i="3"/>
  <c r="AG16" i="3" s="1" a="1"/>
  <c r="AG16" i="3" s="1"/>
  <c r="AQ6" i="3"/>
  <c r="AB6" i="3" s="1" a="1"/>
  <c r="AB6" i="3" s="1"/>
  <c r="A54" i="3" a="1"/>
  <c r="A54" i="3" s="1"/>
  <c r="AP8" i="3"/>
  <c r="AA8" i="3" s="1" a="1"/>
  <c r="AA8" i="3" s="1"/>
  <c r="AX8" i="3"/>
  <c r="AI8" i="3" s="1" a="1"/>
  <c r="AI8" i="3" s="1"/>
  <c r="AQ8" i="3"/>
  <c r="AB8" i="3" s="1" a="1"/>
  <c r="AB8" i="3" s="1"/>
  <c r="AY8" i="3"/>
  <c r="AJ8" i="3" s="1" a="1"/>
  <c r="AJ8" i="3" s="1"/>
  <c r="AZ8" i="3"/>
  <c r="AK8" i="3" s="1" a="1"/>
  <c r="AK8" i="3" s="1"/>
  <c r="AU8" i="3"/>
  <c r="AF8" i="3" s="1" a="1"/>
  <c r="AF8" i="3" s="1"/>
  <c r="AV8" i="3"/>
  <c r="AG8" i="3" s="1" a="1"/>
  <c r="AG8" i="3" s="1"/>
  <c r="AO8" i="3"/>
  <c r="AR8" i="3"/>
  <c r="AC8" i="3" s="1" a="1"/>
  <c r="AC8" i="3" s="1"/>
  <c r="AT8" i="3"/>
  <c r="AE8" i="3" s="1" a="1"/>
  <c r="AE8" i="3" s="1"/>
  <c r="AW8" i="3"/>
  <c r="AH8" i="3" s="1" a="1"/>
  <c r="AH8" i="3" s="1"/>
  <c r="AS8" i="3"/>
  <c r="AD8" i="3" s="1" a="1"/>
  <c r="AD8" i="3" s="1"/>
  <c r="AN2" i="3"/>
  <c r="F16" i="1" s="1"/>
  <c r="B54" i="3"/>
  <c r="Z16" i="3" l="1" a="1"/>
  <c r="Z16" i="3" s="1"/>
  <c r="W16" i="3" s="1"/>
  <c r="X16" i="3" s="1"/>
  <c r="Z12" i="3" a="1"/>
  <c r="Z12" i="3" s="1"/>
  <c r="W12" i="3" s="1"/>
  <c r="X12" i="3" s="1"/>
  <c r="Z15" i="3" a="1"/>
  <c r="Z15" i="3" s="1"/>
  <c r="W15" i="3" s="1"/>
  <c r="X15" i="3" s="1"/>
  <c r="Z10" i="3" a="1"/>
  <c r="Z10" i="3" s="1"/>
  <c r="W10" i="3" s="1"/>
  <c r="X10" i="3" s="1"/>
  <c r="Z14" i="3" a="1"/>
  <c r="Z14" i="3" s="1"/>
  <c r="W14" i="3" s="1"/>
  <c r="X14" i="3" s="1"/>
  <c r="Z8" i="3" a="1"/>
  <c r="Z8" i="3" s="1"/>
  <c r="W8" i="3" s="1"/>
  <c r="X8" i="3" s="1"/>
  <c r="Z13" i="3" a="1"/>
  <c r="Z13" i="3" s="1"/>
  <c r="W13" i="3" s="1"/>
  <c r="X13" i="3" s="1"/>
  <c r="Z11" i="3" a="1"/>
  <c r="Z11" i="3" s="1"/>
  <c r="W11" i="3" s="1"/>
  <c r="X11" i="3" s="1"/>
  <c r="AV6" i="3"/>
  <c r="AG6" i="3" s="1" a="1"/>
  <c r="AG6" i="3" s="1"/>
  <c r="AU6" i="3"/>
  <c r="AF6" i="3" s="1" a="1"/>
  <c r="AF6" i="3" s="1"/>
  <c r="AW6" i="3"/>
  <c r="AH6" i="3" s="1" a="1"/>
  <c r="AH6" i="3" s="1"/>
  <c r="AR6" i="3"/>
  <c r="AC6" i="3" s="1" a="1"/>
  <c r="AC6" i="3" s="1"/>
  <c r="AZ6" i="3"/>
  <c r="AK6" i="3" s="1" a="1"/>
  <c r="AK6" i="3" s="1"/>
  <c r="AO6" i="3"/>
  <c r="Z6" i="3" s="1" a="1"/>
  <c r="Z6" i="3" s="1"/>
  <c r="AS6" i="3"/>
  <c r="AD6" i="3" s="1" a="1"/>
  <c r="AD6" i="3" s="1"/>
  <c r="AT6" i="3"/>
  <c r="AE6" i="3" s="1" a="1"/>
  <c r="AE6" i="3" s="1"/>
  <c r="AY6" i="3"/>
  <c r="AJ6" i="3" s="1" a="1"/>
  <c r="AJ6" i="3" s="1"/>
  <c r="AX6" i="3"/>
  <c r="AI6" i="3" s="1" a="1"/>
  <c r="AI6" i="3" s="1"/>
  <c r="AP6" i="3"/>
  <c r="AA6" i="3" s="1" a="1"/>
  <c r="AA6" i="3" s="1"/>
  <c r="AS7" i="3"/>
  <c r="AD7" i="3" s="1" a="1"/>
  <c r="AD7" i="3" s="1"/>
  <c r="AT7" i="3"/>
  <c r="AE7" i="3" s="1" a="1"/>
  <c r="AE7" i="3" s="1"/>
  <c r="AU7" i="3"/>
  <c r="AF7" i="3" s="1" a="1"/>
  <c r="AF7" i="3" s="1"/>
  <c r="AV7" i="3"/>
  <c r="AG7" i="3" s="1" a="1"/>
  <c r="AG7" i="3" s="1"/>
  <c r="AX7" i="3"/>
  <c r="AI7" i="3" s="1" a="1"/>
  <c r="AI7" i="3" s="1"/>
  <c r="AO7" i="3"/>
  <c r="AY7" i="3"/>
  <c r="AJ7" i="3" s="1" a="1"/>
  <c r="AJ7" i="3" s="1"/>
  <c r="AQ7" i="3"/>
  <c r="AZ7" i="3"/>
  <c r="AK7" i="3" s="1" a="1"/>
  <c r="AK7" i="3" s="1"/>
  <c r="AR7" i="3"/>
  <c r="AC7" i="3" s="1" a="1"/>
  <c r="AC7" i="3" s="1"/>
  <c r="AW7" i="3"/>
  <c r="AH7" i="3" s="1" a="1"/>
  <c r="AH7" i="3" s="1"/>
  <c r="AP7" i="3"/>
  <c r="AA7" i="3" s="1" a="1"/>
  <c r="AA7" i="3" s="1"/>
  <c r="AB7" i="3" l="1" a="1"/>
  <c r="AB7" i="3" s="1"/>
  <c r="E17" i="3" s="1" a="1"/>
  <c r="E17" i="3" s="1"/>
  <c r="Z7" i="3" a="1"/>
  <c r="Z7" i="3" s="1"/>
  <c r="W7" i="3" s="1"/>
  <c r="X7" i="3" s="1"/>
  <c r="W6" i="3"/>
  <c r="E26" i="3" a="1"/>
  <c r="E26" i="3" s="1"/>
  <c r="C36" i="1" s="1"/>
  <c r="E23" i="3" a="1"/>
  <c r="E23" i="3" s="1"/>
  <c r="C33" i="1" s="1"/>
  <c r="C22" i="3"/>
  <c r="D22" i="3" s="1"/>
  <c r="B59" i="3" s="1"/>
  <c r="C18" i="3"/>
  <c r="D18" i="3" s="1"/>
  <c r="C21" i="3"/>
  <c r="D21" i="3" s="1"/>
  <c r="B58" i="3" s="1"/>
  <c r="C19" i="3"/>
  <c r="E20" i="3" a="1"/>
  <c r="E20" i="3" s="1"/>
  <c r="E21" i="3" a="1"/>
  <c r="E21" i="3" s="1"/>
  <c r="E22" i="3" a="1"/>
  <c r="E22" i="3" s="1"/>
  <c r="E18" i="3" a="1"/>
  <c r="E18" i="3" s="1"/>
  <c r="C32" i="1" s="1"/>
  <c r="E16" i="3" a="1"/>
  <c r="E16" i="3" s="1"/>
  <c r="C23" i="3"/>
  <c r="D23" i="3" s="1"/>
  <c r="B61" i="3" s="1"/>
  <c r="C20" i="3"/>
  <c r="D20" i="3" s="1"/>
  <c r="B57" i="3" s="1"/>
  <c r="E19" i="3" a="1"/>
  <c r="E19" i="3" s="1"/>
  <c r="C37" i="1" s="1"/>
  <c r="E25" i="3" a="1"/>
  <c r="E25" i="3" s="1"/>
  <c r="C35" i="1" s="1"/>
  <c r="E24" i="3" a="1"/>
  <c r="E24" i="3" s="1"/>
  <c r="C34" i="1" s="1"/>
  <c r="C16" i="3"/>
  <c r="D16" i="3" s="1"/>
  <c r="C26" i="3"/>
  <c r="D26" i="3" s="1"/>
  <c r="B64" i="3" s="1"/>
  <c r="C25" i="3"/>
  <c r="D25" i="3" s="1"/>
  <c r="B63" i="3" s="1"/>
  <c r="C24" i="3"/>
  <c r="D24" i="3" s="1"/>
  <c r="B62" i="3" s="1"/>
  <c r="A8" i="1"/>
  <c r="A9" i="1"/>
  <c r="C17" i="3" l="1"/>
  <c r="D17" i="3" s="1"/>
  <c r="C31" i="1"/>
  <c r="X6" i="3"/>
  <c r="B53" i="3"/>
  <c r="A53" i="3" a="1"/>
  <c r="A53" i="3" s="1"/>
  <c r="Y33" i="3"/>
  <c r="Y34" i="3" s="1"/>
  <c r="B71" i="3" s="1"/>
  <c r="D19" i="3"/>
  <c r="B60" i="3" s="1"/>
  <c r="B35" i="3"/>
  <c r="B32" i="3"/>
  <c r="B33" i="1" s="1"/>
  <c r="B34" i="3"/>
  <c r="B35" i="1" s="1"/>
  <c r="B33" i="3"/>
  <c r="B34" i="1" s="1"/>
  <c r="B30" i="3" l="1"/>
  <c r="B31" i="1" s="1"/>
  <c r="B73" i="3"/>
  <c r="B72" i="3"/>
  <c r="B56" i="3"/>
  <c r="B36" i="3"/>
  <c r="B37" i="1" s="1"/>
  <c r="B36" i="1"/>
  <c r="B31" i="3"/>
  <c r="B32" i="1" s="1"/>
  <c r="B55" i="3" l="1"/>
  <c r="B81" i="3"/>
  <c r="B39" i="1" l="1" a="1"/>
  <c r="B39" i="1" s="1"/>
  <c r="B3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<sst xmlns="http://schemas.openxmlformats.org/spreadsheetml/2006/main" count="1664" uniqueCount="780">
  <si>
    <t>Which program? (Choose from menu)</t>
  </si>
  <si>
    <t>Enter grade from menu to calculate your GPA</t>
  </si>
  <si>
    <t>Grade</t>
  </si>
  <si>
    <t>Student comments:</t>
  </si>
  <si>
    <t>DUS comments:</t>
  </si>
  <si>
    <t>NAME:</t>
  </si>
  <si>
    <t>HUID#:</t>
  </si>
  <si>
    <t>Grade points</t>
  </si>
  <si>
    <t>A</t>
  </si>
  <si>
    <t>A-</t>
  </si>
  <si>
    <t>B+</t>
  </si>
  <si>
    <t>B-</t>
  </si>
  <si>
    <t>C+</t>
  </si>
  <si>
    <t>C-</t>
  </si>
  <si>
    <t>D+</t>
  </si>
  <si>
    <t>D-</t>
  </si>
  <si>
    <t>D</t>
  </si>
  <si>
    <t>B</t>
  </si>
  <si>
    <t>C</t>
  </si>
  <si>
    <t>Current Year:</t>
  </si>
  <si>
    <t>Other</t>
  </si>
  <si>
    <t>Basic</t>
  </si>
  <si>
    <t>Fall 2015</t>
  </si>
  <si>
    <t>Spring 2016</t>
  </si>
  <si>
    <t>Fall 2016</t>
  </si>
  <si>
    <t>Spring 2017</t>
  </si>
  <si>
    <t>Fall 2017</t>
  </si>
  <si>
    <t>Spring 2018</t>
  </si>
  <si>
    <t>Fall 2018</t>
  </si>
  <si>
    <t>Spring 2019</t>
  </si>
  <si>
    <t>Fall 2020</t>
  </si>
  <si>
    <t>Spring 2020</t>
  </si>
  <si>
    <t>Fall 2021</t>
  </si>
  <si>
    <t>Fall 2019</t>
  </si>
  <si>
    <t>Spring 2021</t>
  </si>
  <si>
    <t>Spring 2022</t>
  </si>
  <si>
    <t>Term (will be) taken</t>
  </si>
  <si>
    <t>Course</t>
  </si>
  <si>
    <t>This Plan of Study is to:</t>
  </si>
  <si>
    <t>None</t>
  </si>
  <si>
    <t>Fall 2022</t>
  </si>
  <si>
    <t>Fall 2023</t>
  </si>
  <si>
    <t>Spring 2023</t>
  </si>
  <si>
    <t>Fall 2024</t>
  </si>
  <si>
    <t>Spring 2024</t>
  </si>
  <si>
    <t>Spring 2025</t>
  </si>
  <si>
    <t>0.0.1</t>
  </si>
  <si>
    <t>Math preparation: Pre-calc + Single variable calc</t>
  </si>
  <si>
    <t>Linear Algebra</t>
  </si>
  <si>
    <t>Probability</t>
  </si>
  <si>
    <t>Programming tags</t>
  </si>
  <si>
    <t>Formal reasoning tags</t>
  </si>
  <si>
    <t>Systems tags</t>
  </si>
  <si>
    <t>This sheet has a variety of computations on it.</t>
  </si>
  <si>
    <t>Program</t>
  </si>
  <si>
    <t>Is MBB?</t>
  </si>
  <si>
    <t>Programming 1</t>
  </si>
  <si>
    <t>Programming 2</t>
  </si>
  <si>
    <t>Formal reasoning</t>
  </si>
  <si>
    <t>Discrete Mathematics</t>
  </si>
  <si>
    <t>Computational Limitations</t>
  </si>
  <si>
    <t>Algorithms</t>
  </si>
  <si>
    <t>Intermediate Algorithms</t>
  </si>
  <si>
    <t>Systems</t>
  </si>
  <si>
    <t>Computation and the World</t>
  </si>
  <si>
    <t>Artificial Intelligence</t>
  </si>
  <si>
    <t>Advanced Computer Science</t>
  </si>
  <si>
    <t>Is Honors?</t>
  </si>
  <si>
    <t>Computer Science core courses</t>
  </si>
  <si>
    <t>Date</t>
  </si>
  <si>
    <t>Version</t>
  </si>
  <si>
    <t>Note</t>
  </si>
  <si>
    <t>Initial creation</t>
  </si>
  <si>
    <t>Course canonical name</t>
  </si>
  <si>
    <t>Is Joint?</t>
  </si>
  <si>
    <t>Tags</t>
  </si>
  <si>
    <t>Num Required</t>
  </si>
  <si>
    <t>Num chosen</t>
  </si>
  <si>
    <t>COURSE LONG TITLE</t>
  </si>
  <si>
    <t>Critical Thinking in Data Science</t>
  </si>
  <si>
    <t>corecs</t>
  </si>
  <si>
    <t>Mathematical Methods in the Sciences</t>
  </si>
  <si>
    <t>Solving and Optimizing</t>
  </si>
  <si>
    <t>linearalgebra</t>
  </si>
  <si>
    <t>Integrating and Approximating</t>
  </si>
  <si>
    <t>Applied Algebra</t>
  </si>
  <si>
    <t>Graph Theory and Combinatorics</t>
  </si>
  <si>
    <t>Introduction to Optimization: Models and Methods</t>
  </si>
  <si>
    <t>Great Ideas in Computer Science</t>
  </si>
  <si>
    <t>Elements of Data Science</t>
  </si>
  <si>
    <t>Discrete Mathematics for Computer Science</t>
  </si>
  <si>
    <t>Introduction to Computer Science</t>
  </si>
  <si>
    <t>Abstraction and Design in Computation</t>
  </si>
  <si>
    <t>Systems Programming and Machine Organization</t>
  </si>
  <si>
    <t>Supervised Reading and Research</t>
  </si>
  <si>
    <t>System Design Projects</t>
  </si>
  <si>
    <t>Applied Ethical and Governance Challenges in AI</t>
  </si>
  <si>
    <t>Internet &amp; Society: The Technologies and Politics of Control and CS</t>
  </si>
  <si>
    <t>Law for Algorithms: A Research and Discussion Forum</t>
  </si>
  <si>
    <t>Privacy and Technology</t>
  </si>
  <si>
    <t>Systems Development for Computational Science</t>
  </si>
  <si>
    <t>Data Science 1: Introduction to Data Science</t>
  </si>
  <si>
    <t>Data Science 2: Advanced Topics in Data Science</t>
  </si>
  <si>
    <t>Introduction to Algorithms, Computability, and Complexity</t>
  </si>
  <si>
    <t>Introduction to Theoretical Computer Science</t>
  </si>
  <si>
    <t>Data Structures and Algorithms</t>
  </si>
  <si>
    <t>Fairness and Privacy: Perspectives of Law and Probability</t>
  </si>
  <si>
    <t>Cryptography</t>
  </si>
  <si>
    <t>Economics and Computation</t>
  </si>
  <si>
    <t>Computing Hardware</t>
  </si>
  <si>
    <t>Computer Networks</t>
  </si>
  <si>
    <t>Networking at Scale</t>
  </si>
  <si>
    <t>Computer Architecture</t>
  </si>
  <si>
    <t>Design of VLSI Circuits and Systems</t>
  </si>
  <si>
    <t>Programming Languages</t>
  </si>
  <si>
    <t>Compilers</t>
  </si>
  <si>
    <t>Operating Systems</t>
  </si>
  <si>
    <t>Data Systems</t>
  </si>
  <si>
    <t>Visualization</t>
  </si>
  <si>
    <t>Computer Graphics</t>
  </si>
  <si>
    <t>Design of Useful and Usable Interactive Systems</t>
  </si>
  <si>
    <t>Machine Learning</t>
  </si>
  <si>
    <t>Introduction to Computational Linguistics and Natural-language Processing</t>
  </si>
  <si>
    <t>Autonomous Robot Systems</t>
  </si>
  <si>
    <t>Classics of Computer Science</t>
  </si>
  <si>
    <t>Computing Foundations for Computational Science</t>
  </si>
  <si>
    <t>Applied Privacy for Data Science</t>
  </si>
  <si>
    <t>Computational Complexity</t>
  </si>
  <si>
    <t>Algorithms at the Ends of the Wire</t>
  </si>
  <si>
    <t>Probabilistic Analysis and Algorithms</t>
  </si>
  <si>
    <t>Advanced Algorithms</t>
  </si>
  <si>
    <t>Topics in Theory for Society: Fairness and Validity</t>
  </si>
  <si>
    <t>Computational Learning Theory</t>
  </si>
  <si>
    <t>Advanced Topics in the Theory of Machine Learning</t>
  </si>
  <si>
    <t>Topics in Theoretical Computer Science: Biology and Complexity</t>
  </si>
  <si>
    <t>Topics on Computation in Networks and Crowds</t>
  </si>
  <si>
    <t>Topics at the Interface between Computer Science and Economics</t>
  </si>
  <si>
    <t>Optimized Democracy</t>
  </si>
  <si>
    <t>Computing at Scale</t>
  </si>
  <si>
    <t>Advanced Computer Networks</t>
  </si>
  <si>
    <t>Advanced Computer Architecture</t>
  </si>
  <si>
    <t>Advanced Topics in Computer Architecture</t>
  </si>
  <si>
    <t>Tiny Machine Learning</t>
  </si>
  <si>
    <t>Advanced Topics in Programming Languages</t>
  </si>
  <si>
    <t>Projects and Close Readings in Software Systems</t>
  </si>
  <si>
    <t>Research Topics in Operating Systems</t>
  </si>
  <si>
    <t>Introduction to Distributed Computing</t>
  </si>
  <si>
    <t>Systems Security</t>
  </si>
  <si>
    <t>Big Data Systems</t>
  </si>
  <si>
    <t>Topics in Data Visualization</t>
  </si>
  <si>
    <t>Research Topics in Human-Computer Interaction</t>
  </si>
  <si>
    <t>Advanced Machine Learning</t>
  </si>
  <si>
    <t>Topics in Machine Learning: Interpretability and Explainability</t>
  </si>
  <si>
    <t>Computer Vision</t>
  </si>
  <si>
    <t>Multi-Robot Systems: Control, Communication, and Security</t>
  </si>
  <si>
    <t>AI for Social Impact</t>
  </si>
  <si>
    <t>PhD Grad Cohort Research Seminar</t>
  </si>
  <si>
    <t>Special Topics in Computer Science</t>
  </si>
  <si>
    <t>Introduction to Electrical Engineering</t>
  </si>
  <si>
    <t>Electronics for Engineers</t>
  </si>
  <si>
    <t>Probability with Engineering Applications</t>
  </si>
  <si>
    <t>probability</t>
  </si>
  <si>
    <t>Laboratory Electronics</t>
  </si>
  <si>
    <t>Engineering Quantum Mechanics</t>
  </si>
  <si>
    <t>Informal Robotics</t>
  </si>
  <si>
    <t>Introduction to Calculus</t>
  </si>
  <si>
    <t>Multivariable Calculus</t>
  </si>
  <si>
    <t>Linear Algebra and Differential Equations</t>
  </si>
  <si>
    <t>Vector Calculus and Linear Algebra I</t>
  </si>
  <si>
    <t>Linear Algebra and Real Analysis I</t>
  </si>
  <si>
    <t>Linear Algebra and Real Analysis II</t>
  </si>
  <si>
    <t>Mathematics for Computation, Statistics, and Data Science</t>
  </si>
  <si>
    <t>Theoretical Linear Algebra and Real Analysis I</t>
  </si>
  <si>
    <t>Theoretical Linear Algebra and Real Analysis II</t>
  </si>
  <si>
    <t>Studies in Algebra and Group Theory</t>
  </si>
  <si>
    <t>Studies in Real and Complex analysis</t>
  </si>
  <si>
    <t>Sets, Groups and Topology</t>
  </si>
  <si>
    <t>Probability Theory</t>
  </si>
  <si>
    <t>CanonicalName</t>
  </si>
  <si>
    <t>programming1</t>
  </si>
  <si>
    <t>programming2</t>
  </si>
  <si>
    <t>formalreasoning</t>
  </si>
  <si>
    <t>computationandtheworld</t>
  </si>
  <si>
    <t>systems</t>
  </si>
  <si>
    <t>intermediatealgorithms</t>
  </si>
  <si>
    <t>algorithms</t>
  </si>
  <si>
    <t>discretemath</t>
  </si>
  <si>
    <t>Programming tags satisfied</t>
  </si>
  <si>
    <t>Formal reasoning tags satisfied</t>
  </si>
  <si>
    <t>Systems tags satisfied</t>
  </si>
  <si>
    <t>Computation and the World tags satisfied</t>
  </si>
  <si>
    <t>Artificial Intelligence tags satisfied</t>
  </si>
  <si>
    <t>Advanced Computer Science tags satisfied</t>
  </si>
  <si>
    <t>Satisfied</t>
  </si>
  <si>
    <t>Computation and the World tags</t>
  </si>
  <si>
    <t>Advanced Computer Science tags</t>
  </si>
  <si>
    <t>Active</t>
  </si>
  <si>
    <t>Duplicate</t>
  </si>
  <si>
    <t>Need a course with tag Discrete Mathematics</t>
  </si>
  <si>
    <t>Need a course with tag Computational Limitations</t>
  </si>
  <si>
    <t>Need a course with tag Algorithms</t>
  </si>
  <si>
    <t>Need a course with tag Intermediate Algorithms</t>
  </si>
  <si>
    <t>Need a course with tag Systems</t>
  </si>
  <si>
    <t>Need a course with tag Computation and the World</t>
  </si>
  <si>
    <t>Need a course with tag Artificial Intelligence</t>
  </si>
  <si>
    <t>Automated messages:</t>
  </si>
  <si>
    <t>SAT</t>
  </si>
  <si>
    <t>Unknown</t>
  </si>
  <si>
    <t>SEM</t>
  </si>
  <si>
    <t>PASS</t>
  </si>
  <si>
    <t>Terms</t>
  </si>
  <si>
    <t>Fall 2025</t>
  </si>
  <si>
    <t>Spring 2026</t>
  </si>
  <si>
    <t>Grades</t>
  </si>
  <si>
    <t>Concentration GPA:</t>
  </si>
  <si>
    <t>advancedcs</t>
  </si>
  <si>
    <t>Is 91r allowed as advanced CS?</t>
  </si>
  <si>
    <t>Not corecs</t>
  </si>
  <si>
    <t>ai</t>
  </si>
  <si>
    <t>Error</t>
  </si>
  <si>
    <t>Looks good to submit!</t>
  </si>
  <si>
    <t>Messages</t>
  </si>
  <si>
    <t>Error?</t>
  </si>
  <si>
    <t>Courses used</t>
  </si>
  <si>
    <t>Required</t>
  </si>
  <si>
    <t>Chosen</t>
  </si>
  <si>
    <t>CS core course 1</t>
  </si>
  <si>
    <t>CS core course 2</t>
  </si>
  <si>
    <t>CS core course 3</t>
  </si>
  <si>
    <t>CS core course 4</t>
  </si>
  <si>
    <t>CS core course 5</t>
  </si>
  <si>
    <t>CS core course 6</t>
  </si>
  <si>
    <t>CS core course 7</t>
  </si>
  <si>
    <t>CS core course 8</t>
  </si>
  <si>
    <t>Pass/Fail or SUS?</t>
  </si>
  <si>
    <t>PassFail/SUS permitted?</t>
  </si>
  <si>
    <t>Note: P/F and S/US courses count only for tags Programming 1 and Advanced CS</t>
  </si>
  <si>
    <t>Grade point</t>
  </si>
  <si>
    <t>Core CS courses taken Pass/Fail or SUS</t>
  </si>
  <si>
    <t>Need either one Programming 1 course and one Programming 2 course, or  two Programming 2 courses</t>
  </si>
  <si>
    <t>Grading basis</t>
  </si>
  <si>
    <t>Grading</t>
  </si>
  <si>
    <t>Letter</t>
  </si>
  <si>
    <t>Pass/Fail</t>
  </si>
  <si>
    <t>Sat/Unsat</t>
  </si>
  <si>
    <t>No more than two CS core courses can be taken P/F or S/US</t>
  </si>
  <si>
    <t>Math course</t>
  </si>
  <si>
    <t>Math courses must be taken for a letter grade</t>
  </si>
  <si>
    <t>Name</t>
  </si>
  <si>
    <t>Semester</t>
  </si>
  <si>
    <t>Name2</t>
  </si>
  <si>
    <t>Name3</t>
  </si>
  <si>
    <t>complimitations</t>
  </si>
  <si>
    <t>AC221</t>
  </si>
  <si>
    <t>AC295</t>
  </si>
  <si>
    <t>AM21A</t>
  </si>
  <si>
    <t>AM22A</t>
  </si>
  <si>
    <t>AM22B</t>
  </si>
  <si>
    <t>AM106</t>
  </si>
  <si>
    <t>AM107</t>
  </si>
  <si>
    <t>AM120</t>
  </si>
  <si>
    <t>AM121</t>
  </si>
  <si>
    <t>CS1</t>
  </si>
  <si>
    <t>CS10</t>
  </si>
  <si>
    <t>STAT10</t>
  </si>
  <si>
    <t>CS20</t>
  </si>
  <si>
    <t>CS32</t>
  </si>
  <si>
    <t>CS50</t>
  </si>
  <si>
    <t>CS51</t>
  </si>
  <si>
    <t>CS61</t>
  </si>
  <si>
    <t>CS91R</t>
  </si>
  <si>
    <t>CS96</t>
  </si>
  <si>
    <t>CS90NAR</t>
  </si>
  <si>
    <t>CS90NBR</t>
  </si>
  <si>
    <t>CS90NCR</t>
  </si>
  <si>
    <t>CS105</t>
  </si>
  <si>
    <t>CS107</t>
  </si>
  <si>
    <t>AC207</t>
  </si>
  <si>
    <t>CS109A</t>
  </si>
  <si>
    <t>AC209A</t>
  </si>
  <si>
    <t>CS109B</t>
  </si>
  <si>
    <t>AC209B</t>
  </si>
  <si>
    <t>CS120</t>
  </si>
  <si>
    <t>CS121</t>
  </si>
  <si>
    <t>CS124</t>
  </si>
  <si>
    <t>CS126</t>
  </si>
  <si>
    <t>CS127</t>
  </si>
  <si>
    <t>CS136</t>
  </si>
  <si>
    <t>CS141</t>
  </si>
  <si>
    <t>CS143</t>
  </si>
  <si>
    <t>CS145</t>
  </si>
  <si>
    <t>CS146</t>
  </si>
  <si>
    <t>CS148</t>
  </si>
  <si>
    <t>CS152</t>
  </si>
  <si>
    <t>CS153</t>
  </si>
  <si>
    <t>CS161</t>
  </si>
  <si>
    <t>CS165</t>
  </si>
  <si>
    <t>CS171</t>
  </si>
  <si>
    <t>CS175</t>
  </si>
  <si>
    <t>CS179</t>
  </si>
  <si>
    <t>CS181</t>
  </si>
  <si>
    <t>CS182</t>
  </si>
  <si>
    <t>CS187</t>
  </si>
  <si>
    <t>CS189</t>
  </si>
  <si>
    <t>CS191</t>
  </si>
  <si>
    <t>CS205</t>
  </si>
  <si>
    <t>CS208</t>
  </si>
  <si>
    <t>CS221</t>
  </si>
  <si>
    <t>CS222</t>
  </si>
  <si>
    <t>CS223</t>
  </si>
  <si>
    <t>CS224</t>
  </si>
  <si>
    <t>CS226R</t>
  </si>
  <si>
    <t>CS228</t>
  </si>
  <si>
    <t>CS229BR</t>
  </si>
  <si>
    <t>CS229R</t>
  </si>
  <si>
    <t>CS234R</t>
  </si>
  <si>
    <t>CS236R</t>
  </si>
  <si>
    <t>CS238</t>
  </si>
  <si>
    <t>CS242</t>
  </si>
  <si>
    <t>CS243</t>
  </si>
  <si>
    <t>CS246</t>
  </si>
  <si>
    <t>CS247R</t>
  </si>
  <si>
    <t>CS249R</t>
  </si>
  <si>
    <t>CS252R</t>
  </si>
  <si>
    <t>CS260R</t>
  </si>
  <si>
    <t>CS261</t>
  </si>
  <si>
    <t>CS262</t>
  </si>
  <si>
    <t>CS263</t>
  </si>
  <si>
    <t>CS265</t>
  </si>
  <si>
    <t>CS271</t>
  </si>
  <si>
    <t>CS279R</t>
  </si>
  <si>
    <t>CS281</t>
  </si>
  <si>
    <t>Topics in Machine Learning</t>
  </si>
  <si>
    <t>CS282BR</t>
  </si>
  <si>
    <t>CS283</t>
  </si>
  <si>
    <t>CS286</t>
  </si>
  <si>
    <t>CS287</t>
  </si>
  <si>
    <t>CS288</t>
  </si>
  <si>
    <t>CS289</t>
  </si>
  <si>
    <t>CS290</t>
  </si>
  <si>
    <t>CS299R</t>
  </si>
  <si>
    <t>CS333</t>
  </si>
  <si>
    <t>Individual Risk</t>
  </si>
  <si>
    <t>ES50</t>
  </si>
  <si>
    <t>ES54</t>
  </si>
  <si>
    <t>ES143</t>
  </si>
  <si>
    <t>ES150</t>
  </si>
  <si>
    <t>ES153</t>
  </si>
  <si>
    <t>ES170</t>
  </si>
  <si>
    <t>ES256</t>
  </si>
  <si>
    <t>MATH1A</t>
  </si>
  <si>
    <t>MATH1B</t>
  </si>
  <si>
    <t>MATH21A</t>
  </si>
  <si>
    <t>MATH21B</t>
  </si>
  <si>
    <t>MATH22A</t>
  </si>
  <si>
    <t>MATH23A</t>
  </si>
  <si>
    <t>MATH23B</t>
  </si>
  <si>
    <t>MATH23C</t>
  </si>
  <si>
    <t>MATH25A</t>
  </si>
  <si>
    <t>MATH25B</t>
  </si>
  <si>
    <t>MATH55A</t>
  </si>
  <si>
    <t>MATH55B</t>
  </si>
  <si>
    <t>MATH101</t>
  </si>
  <si>
    <t>MATH154</t>
  </si>
  <si>
    <t>Spreadsheet Canonical Name</t>
  </si>
  <si>
    <t>CanName+Semester</t>
  </si>
  <si>
    <t>Name+Semester</t>
  </si>
  <si>
    <t>Name+SemesterLookup</t>
  </si>
  <si>
    <t>0.0,2</t>
  </si>
  <si>
    <t>New course sheet format, including by requirements by semester. Note that we use XLOOKUP now</t>
  </si>
  <si>
    <t>Math satisfied</t>
  </si>
  <si>
    <t>1.0.0</t>
  </si>
  <si>
    <t>Initial release and fix duplicate checking code</t>
  </si>
  <si>
    <t>1.0.1</t>
  </si>
  <si>
    <t>Add SEM/UEM grading</t>
  </si>
  <si>
    <t>SEM/UEM</t>
  </si>
  <si>
    <t>Any unknown courses?</t>
  </si>
  <si>
    <t>Exception tags</t>
  </si>
  <si>
    <t>1.0.2</t>
  </si>
  <si>
    <t>Allow manually entered tags</t>
  </si>
  <si>
    <t>Discrete math tags</t>
  </si>
  <si>
    <t>1.0.3</t>
  </si>
  <si>
    <t>Discrete Math tag feedback</t>
  </si>
  <si>
    <t>1.0.4</t>
  </si>
  <si>
    <t>Add message about total number of CS Core courses</t>
  </si>
  <si>
    <t>Updated course tags</t>
  </si>
  <si>
    <t>1.0.5</t>
  </si>
  <si>
    <t>corecs, computationandtheworld</t>
  </si>
  <si>
    <t>Deep Learning for NLP</t>
  </si>
  <si>
    <t>corecs, computationandtheworld, advancedcs</t>
  </si>
  <si>
    <t>corecs, formalreasoning, discretemath</t>
  </si>
  <si>
    <t>AM115</t>
  </si>
  <si>
    <t>Mathematical Modeling</t>
  </si>
  <si>
    <t>AM207</t>
  </si>
  <si>
    <t>Stochastic Methods for Data Analysis, Inference and Optimization</t>
  </si>
  <si>
    <t>Computational Thinking and Problem Solving</t>
  </si>
  <si>
    <t>corecs, formalreasoning, computationandtheworld, advancedcs</t>
  </si>
  <si>
    <t>CS231</t>
  </si>
  <si>
    <t>Quantum Computation and Quantum Complexity</t>
  </si>
  <si>
    <t>CS282R</t>
  </si>
  <si>
    <t>MATHMA</t>
  </si>
  <si>
    <t>Introduction to Functions and Calculus I</t>
  </si>
  <si>
    <t>MATHMB</t>
  </si>
  <si>
    <t>Introduction to Functions and Calculus II</t>
  </si>
  <si>
    <t>MATH152</t>
  </si>
  <si>
    <t>PHY123b</t>
  </si>
  <si>
    <t>corecs, systems</t>
  </si>
  <si>
    <t>PHY160</t>
  </si>
  <si>
    <t>Introduction to Quantum Information</t>
  </si>
  <si>
    <t>MIT 6.806</t>
  </si>
  <si>
    <t>MIT 9.19</t>
  </si>
  <si>
    <t>Computational Psycholinguistics</t>
  </si>
  <si>
    <t>1.0.6</t>
  </si>
  <si>
    <t>Fix bug in course tab</t>
  </si>
  <si>
    <t>1.0.7</t>
  </si>
  <si>
    <t>Courses for Fall 2022</t>
  </si>
  <si>
    <t>Public notes</t>
  </si>
  <si>
    <t>Mutually exclusive with CS50 and CSCI S-111</t>
  </si>
  <si>
    <t>Mutually exclusive with CS32 and CSCI S-111</t>
  </si>
  <si>
    <t>CS73</t>
  </si>
  <si>
    <t>Code, Data, and Art</t>
  </si>
  <si>
    <t>CS79</t>
  </si>
  <si>
    <t>For MBB &amp; Joint plans, counts as advancedcs</t>
  </si>
  <si>
    <t>STAT109A</t>
  </si>
  <si>
    <t>STAT109B</t>
  </si>
  <si>
    <t>AKA STAT121B until 2022</t>
  </si>
  <si>
    <t>CS178</t>
  </si>
  <si>
    <t>Engineering Usable Interactive Systems</t>
  </si>
  <si>
    <t>2022 and earlier</t>
  </si>
  <si>
    <t>CS184</t>
  </si>
  <si>
    <t>Reinforcement learning</t>
  </si>
  <si>
    <t>CS197</t>
  </si>
  <si>
    <t>Mutually exclusive with ES54</t>
  </si>
  <si>
    <t>Mutually exclusive with ES50</t>
  </si>
  <si>
    <t>MIT 6.8611</t>
  </si>
  <si>
    <t>Advanced Natural Language Processing</t>
  </si>
  <si>
    <t>Mutually exclusive with MIT 6.806/6.864</t>
  </si>
  <si>
    <t>1.0.8</t>
  </si>
  <si>
    <t>Courses for Fall 2023</t>
  </si>
  <si>
    <t>CS37</t>
  </si>
  <si>
    <t>Incentives in the Wild: from Tanking in Sports to Mining Cryptocurrencies</t>
  </si>
  <si>
    <t>CS128</t>
  </si>
  <si>
    <t>AM122</t>
  </si>
  <si>
    <t>Convex Optimization and Applications in Machine Learning</t>
  </si>
  <si>
    <t>CS196</t>
  </si>
  <si>
    <t>Designing K–12 Computer Science Learning Experiences</t>
  </si>
  <si>
    <t>CS229CR</t>
  </si>
  <si>
    <t>High Dimensional Probability: Spectral Graph Theory in CS</t>
  </si>
  <si>
    <t>Topics in Theoretical Computer Science: Information Theory</t>
  </si>
  <si>
    <t>CS237</t>
  </si>
  <si>
    <t>Economic Analysis as a Frontier of Theoretical Computer Science</t>
  </si>
  <si>
    <t>ECON 2070</t>
  </si>
  <si>
    <t>A Computer Science Toolbox for Modern Economic Theory</t>
  </si>
  <si>
    <t>MIT 8.370</t>
  </si>
  <si>
    <t>MIT 18.435</t>
  </si>
  <si>
    <t>MIT 2.111</t>
  </si>
  <si>
    <t>Quantum Computation</t>
  </si>
  <si>
    <t>MIT 21M.387</t>
  </si>
  <si>
    <t>MIT 6.S197</t>
  </si>
  <si>
    <t>Fundamentals of Music Processing</t>
  </si>
  <si>
    <t>Fall 2026</t>
  </si>
  <si>
    <t>Spring 2027</t>
  </si>
  <si>
    <t>Fall 2027</t>
  </si>
  <si>
    <t>Spring 2028</t>
  </si>
  <si>
    <t>Fall 2028</t>
  </si>
  <si>
    <t>1.0.9</t>
  </si>
  <si>
    <t>Updates at beginning of Fall 2023. Prevent both CS32 and CS50</t>
  </si>
  <si>
    <t>AM220</t>
  </si>
  <si>
    <t>Geometric Methods for Machine Learning</t>
  </si>
  <si>
    <t>corecs, formalreasoning, discretemath, secondary</t>
  </si>
  <si>
    <t>corecs, programming1, secondary</t>
  </si>
  <si>
    <t>corecs, computationandtheworld, secondary</t>
  </si>
  <si>
    <t>corecs, programming2, secondary</t>
  </si>
  <si>
    <t>corecs, programming2, systems, secondary</t>
  </si>
  <si>
    <t>corecs, secondary</t>
  </si>
  <si>
    <t>corecs, advancedcs, secondary</t>
  </si>
  <si>
    <t>corecs, programming1, advancedcs, secondary</t>
  </si>
  <si>
    <t>corecs, programming1, computationandtheworld, advancedcs, secondary</t>
  </si>
  <si>
    <t>corecs, formalreasoning, complimitations, algorithms, advancedcs, secondary</t>
  </si>
  <si>
    <t>corecs, formalreasoning, complimitations, advancedcs, secondary</t>
  </si>
  <si>
    <t>corecs, formalreasoning, algorithms, intermediatealgorithms, advancedcs, secondary</t>
  </si>
  <si>
    <t>corecs, formalreasoning, computationandtheworld, advancedcs, secondary</t>
  </si>
  <si>
    <t>corecs, formalreasoning, advancedcs, secondary</t>
  </si>
  <si>
    <t>corecs, systems, advancedcs, secondary</t>
  </si>
  <si>
    <t>corecs, programming2, systems, advancedcs, secondary</t>
  </si>
  <si>
    <t>corecs, computationandtheworld, advancedcs, secondary</t>
  </si>
  <si>
    <t>corecs, programming2, computationandtheworld, advancedcs, secondary</t>
  </si>
  <si>
    <t>corecs, computationandtheworld, ai, advancedcs, secondary</t>
  </si>
  <si>
    <t>corecs, formalreasoning, complimitations, ai, advancedcs, secondary</t>
  </si>
  <si>
    <t>CS276</t>
  </si>
  <si>
    <t>Design, Technology, and Social Impact</t>
  </si>
  <si>
    <t>Neuro140</t>
  </si>
  <si>
    <t>Neuro240</t>
  </si>
  <si>
    <t>CS90NDR</t>
  </si>
  <si>
    <t>Case Studies in Public and Private Policy Challenges of AI</t>
  </si>
  <si>
    <t>Essential Coding Theory</t>
  </si>
  <si>
    <t>1.0.10</t>
  </si>
  <si>
    <t>Update for CS229R Fall 2023</t>
  </si>
  <si>
    <t>1.0.11</t>
  </si>
  <si>
    <t>Core CS tags</t>
  </si>
  <si>
    <t>Math courses</t>
  </si>
  <si>
    <t>Error message if not enough core courses or math courses</t>
  </si>
  <si>
    <t>Good to submit</t>
  </si>
  <si>
    <t>1.0.12</t>
  </si>
  <si>
    <t>Update courses, more error message feedback</t>
  </si>
  <si>
    <t>AM158</t>
  </si>
  <si>
    <t>ES158</t>
  </si>
  <si>
    <t>Introduction to Optimal Control and Estimation</t>
  </si>
  <si>
    <t>corecs, systems, computationandtheworld, advancedcs, secondary</t>
  </si>
  <si>
    <t>CS254</t>
  </si>
  <si>
    <t>Num value of term</t>
  </si>
  <si>
    <t>CS120,121,or124 term</t>
  </si>
  <si>
    <t>Should not take CS20 after a more advanced theory course. Please talk with DUS Team</t>
  </si>
  <si>
    <t>SemesterNum</t>
  </si>
  <si>
    <t>AdvancedCS min term</t>
  </si>
  <si>
    <t>AdvancedCS OR CS51,CS61 min term</t>
  </si>
  <si>
    <t>1.0.13</t>
  </si>
  <si>
    <t>Please fill in the terms you have/will take CS core courses, even if tentative.</t>
  </si>
  <si>
    <t>Please fill in your name, HUID, etc., at the top of the form</t>
  </si>
  <si>
    <t>Check for intro courses after more advanced, and for missing info</t>
  </si>
  <si>
    <t>FormerName</t>
  </si>
  <si>
    <t>CS2871r</t>
  </si>
  <si>
    <t>CS1050</t>
  </si>
  <si>
    <t>CS1070</t>
  </si>
  <si>
    <t>CS1090A</t>
  </si>
  <si>
    <t>CS1090B</t>
  </si>
  <si>
    <t>CS1200</t>
  </si>
  <si>
    <t>CS1210</t>
  </si>
  <si>
    <t>CS1240</t>
  </si>
  <si>
    <t>CS1260</t>
  </si>
  <si>
    <t>CS1270</t>
  </si>
  <si>
    <t>CS2270</t>
  </si>
  <si>
    <t>CS1280</t>
  </si>
  <si>
    <t>CS1360</t>
  </si>
  <si>
    <t>CS1410</t>
  </si>
  <si>
    <t>CS1430</t>
  </si>
  <si>
    <t>CS1450</t>
  </si>
  <si>
    <t>CS1411</t>
  </si>
  <si>
    <t>CS1480</t>
  </si>
  <si>
    <t>CS1520</t>
  </si>
  <si>
    <t>CS1530</t>
  </si>
  <si>
    <t>CS1610</t>
  </si>
  <si>
    <t>CS1650</t>
  </si>
  <si>
    <t>CS1710</t>
  </si>
  <si>
    <t>CS1750</t>
  </si>
  <si>
    <t>CS1780</t>
  </si>
  <si>
    <t>CS1810</t>
  </si>
  <si>
    <t>CS1820</t>
  </si>
  <si>
    <t>CS1840</t>
  </si>
  <si>
    <t>CS1870</t>
  </si>
  <si>
    <t>CS1890</t>
  </si>
  <si>
    <t>CS1910</t>
  </si>
  <si>
    <t>CS1960</t>
  </si>
  <si>
    <t>CS1970</t>
  </si>
  <si>
    <t>CS2050</t>
  </si>
  <si>
    <t>CS2080</t>
  </si>
  <si>
    <t>CS2210</t>
  </si>
  <si>
    <t>CS2241</t>
  </si>
  <si>
    <t>CS2242</t>
  </si>
  <si>
    <t>CS2243</t>
  </si>
  <si>
    <t>CS2260</t>
  </si>
  <si>
    <t>CS2280</t>
  </si>
  <si>
    <t>CS2231</t>
  </si>
  <si>
    <t>CS2340</t>
  </si>
  <si>
    <t>CS2360r</t>
  </si>
  <si>
    <t>CS2370</t>
  </si>
  <si>
    <t>CS2380</t>
  </si>
  <si>
    <t>CS2420</t>
  </si>
  <si>
    <t>CS2430</t>
  </si>
  <si>
    <t>CS2411</t>
  </si>
  <si>
    <t>CS2470r</t>
  </si>
  <si>
    <t>CS2490r</t>
  </si>
  <si>
    <t>CS2520r</t>
  </si>
  <si>
    <t>CS2540</t>
  </si>
  <si>
    <t>CS2600r</t>
  </si>
  <si>
    <t>CS2610</t>
  </si>
  <si>
    <t>CS2620</t>
  </si>
  <si>
    <t>CS2630</t>
  </si>
  <si>
    <t>CS2650</t>
  </si>
  <si>
    <t>CS2710</t>
  </si>
  <si>
    <t>CS2790r</t>
  </si>
  <si>
    <t>CS2810</t>
  </si>
  <si>
    <t>CS2822r</t>
  </si>
  <si>
    <t>CS2821r</t>
  </si>
  <si>
    <t>CS2831</t>
  </si>
  <si>
    <t>CS2860</t>
  </si>
  <si>
    <t>CS2871</t>
  </si>
  <si>
    <t>CS2880</t>
  </si>
  <si>
    <t>CS2890</t>
  </si>
  <si>
    <t>CS2901</t>
  </si>
  <si>
    <t>CS2990r</t>
  </si>
  <si>
    <t>CS3330</t>
  </si>
  <si>
    <t>Class of 2026 and later: Mutually exclusive with CS20 and MATH152</t>
  </si>
  <si>
    <t>Mutually exclusive with CS20 and MATH101</t>
  </si>
  <si>
    <t>Neuro1401</t>
  </si>
  <si>
    <t>Computational Cognitive Neuroscience: Building Models of the Brain</t>
  </si>
  <si>
    <t>MIT 6.8200</t>
  </si>
  <si>
    <t>MIT 6.484</t>
  </si>
  <si>
    <t>Computational Sensorimotor Learning</t>
  </si>
  <si>
    <t>MIT 6.8610</t>
  </si>
  <si>
    <t>2.0.0</t>
  </si>
  <si>
    <t>Four digit course numbers</t>
  </si>
  <si>
    <t>Instructions</t>
  </si>
  <si>
    <t>Updating Courses</t>
  </si>
  <si>
    <t>To update courses, go to the Google Sheet "Principal Course Tags Sheet" in the DUS shared folder, and copy the info in the sheet "For Plan of Study Spreadsheet". Paste that data into this spreadsheet in the Courses tab, starting in column C. (Columns A and B are used to compute useful representations of course names.)</t>
  </si>
  <si>
    <t>This sheet contains information about how this spreadsheet is set up, how to update this spreadsheet, and how to release it.</t>
  </si>
  <si>
    <t>Description of Tabs</t>
  </si>
  <si>
    <t>Updating Computations/Requirements</t>
  </si>
  <si>
    <t>The Courses tab is the data about courses. This tab performs only minimal computation (Columns A and B)</t>
  </si>
  <si>
    <t>The PlanOfStudy tab is the one that students fill in. Play around with it to understand what cells are enabled when (e.g., based on Basic, Honors, Joint, etc., unknown courses, etc.)</t>
  </si>
  <si>
    <t xml:space="preserve">The Computations tab is where all of the checking of courses happens, looking up to see what tags a course satisfies, checking the requirements, and computing appropriate error messages. </t>
  </si>
  <si>
    <t>Sorry, you'll have to dig into the Computations sheet to figure most of this out.</t>
  </si>
  <si>
    <t>But, for example, if you want to add a new error message, add a message in about row 75, column A. In column B of that row, put a formula to indiate whether the message is active or not (i.e., whether it should be displayed in the "Automated Messages" box of the PlanOfStudy tab). Column C indicates whether the message is an error (i.e., the form is not OK to submit) or just a warning/info (i.e., the form is OK to submit even if this message is active).</t>
  </si>
  <si>
    <t>Release a new version</t>
  </si>
  <si>
    <t>First, save a copy of this spreadsheet and rename it appropriately</t>
  </si>
  <si>
    <t>Update the VersionInfo tab with a new version number and date.</t>
  </si>
  <si>
    <t>Hide all the tabs except PlanOfStudy. You can do this by right-clicking on the tab, and selecting "Hide"</t>
  </si>
  <si>
    <t>Save a copy of the file, in which some tabs, etc., will be protected. This is the file that will be released to students. Make sure that there is a separate, unprotected version of the file, to make it easier to edit.</t>
  </si>
  <si>
    <t xml:space="preserve">In the protected version of the file, we will now set things up to be suitable to release to students. </t>
  </si>
  <si>
    <t>Protect the PlanOfStudy sheet. You can do this by going to Tools -&gt; Protection, and choosing to protect the sheet. Use a password for this. It doesn't really matter what password, since you won't need to unprotect the sheet, but I suggest you still write it down. That sheet has been carefully set up to allow the user to edit only some of the cells in there (typically the ones highlighted in yellow) and other cells will not be editable.</t>
  </si>
  <si>
    <t>Protect the Workbook. Use the same password. This will prevent users from revealing the other tabs. Note that there is no sensitive information in the hidden tabs, but hiding them and protecting the workbook will help ensure that this spreadsheet is correctly computing the course requirements.</t>
  </si>
  <si>
    <t>Put the protected version of the plan of study onto the DUS website and update the links on the appropriate pages.</t>
  </si>
  <si>
    <t>AI Research Experiences</t>
  </si>
  <si>
    <t>CS2760</t>
  </si>
  <si>
    <t>CS2780</t>
  </si>
  <si>
    <t>Conceptualizing, Building, and Evaluating Usable Novel Interactive Systems</t>
  </si>
  <si>
    <t>2.0.1</t>
  </si>
  <si>
    <t>Discrete Math tags satisfied</t>
  </si>
  <si>
    <t>Update courses, spelling</t>
  </si>
  <si>
    <t>Fall 2029</t>
  </si>
  <si>
    <t>Spring 2029</t>
  </si>
  <si>
    <t>AC215</t>
  </si>
  <si>
    <t>Topics in Applied Computation: Advanced Practical Data Science, MLOps</t>
  </si>
  <si>
    <t>corecs, advancedcs</t>
  </si>
  <si>
    <t>corecs, formalreasoning, discretemath, advancedcs</t>
  </si>
  <si>
    <t>corecs, formalreasoning, ai, advancedcs, secondary</t>
  </si>
  <si>
    <t>No longer offered</t>
  </si>
  <si>
    <t>ECON1071</t>
  </si>
  <si>
    <t>CS1060</t>
  </si>
  <si>
    <t>Software Engineering with Generative AI</t>
  </si>
  <si>
    <t>corecs, programming2, advancedcs, secondary</t>
  </si>
  <si>
    <t>2025 and later</t>
  </si>
  <si>
    <t>Also advancedcs if approved on a plan of study before 2025-02-01.</t>
  </si>
  <si>
    <t>corecs, programming1, computationandtheworld, secondary</t>
  </si>
  <si>
    <t>2024 and earlier</t>
  </si>
  <si>
    <t>EDU T217</t>
  </si>
  <si>
    <t>Mutually exclusive with QSE 210a</t>
  </si>
  <si>
    <t>CS2233</t>
  </si>
  <si>
    <t>Quantum Learning Theory</t>
  </si>
  <si>
    <t>Algorithms for Data Science</t>
  </si>
  <si>
    <t>CS2252</t>
  </si>
  <si>
    <t>CS2261</t>
  </si>
  <si>
    <t>Topics in Theory for Society: Algorithmic Fairness</t>
  </si>
  <si>
    <t>CS2281R</t>
  </si>
  <si>
    <t>Mathematical &amp; Engineering Principles for Training Foundation Models</t>
  </si>
  <si>
    <t>Unlike most classes numbered x2xx, this is not a theoretical CS class.</t>
  </si>
  <si>
    <t>All but Fall 2024</t>
  </si>
  <si>
    <t>Topics in Foundations of ML</t>
  </si>
  <si>
    <t>corecs, formalreasoning, advancedcs</t>
  </si>
  <si>
    <t>CS2840</t>
  </si>
  <si>
    <t>Computational Optimal Transport for Machine Learning</t>
  </si>
  <si>
    <t>CS2881r</t>
  </si>
  <si>
    <t>Topics in Foundations of ML: AI Alignment and Safety</t>
  </si>
  <si>
    <t>PHY260a</t>
  </si>
  <si>
    <t>QSE 210a</t>
  </si>
  <si>
    <t>Introduction to quantum information</t>
  </si>
  <si>
    <t>corecs, computationandtheworld, ai, advancedcs</t>
  </si>
  <si>
    <t>corecs, formalreasoning, algorithms, intermediatealgorithms, advancedcs</t>
  </si>
  <si>
    <t>corecs, formalreasoning, complimitations, advancedcs</t>
  </si>
  <si>
    <t>AIT Deep learning (Study Abroad)</t>
  </si>
  <si>
    <t>AIT Algorithms and Data Structures (Study Abroad)</t>
  </si>
  <si>
    <t>AIT Theory of Computing (Study Abroad)</t>
  </si>
  <si>
    <t>Oxford Automata, Logic, and Games (Study Abroad)</t>
  </si>
  <si>
    <t>Oxford Computer Architecture (Study Abroad)</t>
  </si>
  <si>
    <t xml:space="preserve">Use these abbreviations: CS, Math, Phys, ES, AM. Stat, Econ. Be sure to include the “r” in courses like CS91r </t>
  </si>
  <si>
    <t>Cannot take both CS32 and CS50 for concentration credit</t>
  </si>
  <si>
    <t>CS1261</t>
  </si>
  <si>
    <t>Privacy, Fairness, and Validity Through the Lens of Theoretical CS</t>
  </si>
  <si>
    <t>CS1440R</t>
  </si>
  <si>
    <t>CS144R</t>
  </si>
  <si>
    <t>Networks Design Projects</t>
  </si>
  <si>
    <t>CS2212</t>
  </si>
  <si>
    <t>CS2232</t>
  </si>
  <si>
    <t>MIT 6.5430</t>
  </si>
  <si>
    <t>Frontiers of Quantum Complexity Theory</t>
  </si>
  <si>
    <t>Formal Methods for Computer Security</t>
  </si>
  <si>
    <t>CS2823r</t>
  </si>
  <si>
    <t>Advanced Topics in Modern Machine Learning</t>
  </si>
  <si>
    <t>corecs, ai, advancedcs, secondary</t>
  </si>
  <si>
    <t>MIT 6.864</t>
  </si>
  <si>
    <t>Mutually exclusive with MIT 9.19.</t>
  </si>
  <si>
    <t>2.0.2</t>
  </si>
  <si>
    <t>Updated course data and fix computations sheet for the new course data layout</t>
  </si>
  <si>
    <t>2.0.3</t>
  </si>
  <si>
    <t>Message for joint concentrators</t>
  </si>
  <si>
    <t>CS2824</t>
  </si>
  <si>
    <t>Foundations of Reinforcement Learning</t>
  </si>
  <si>
    <t>2.0.4</t>
  </si>
  <si>
    <t>Fix CS109A courses</t>
  </si>
  <si>
    <t>PHY260b</t>
  </si>
  <si>
    <t>QSE 210b</t>
  </si>
  <si>
    <t>Introduction to quantum information II</t>
  </si>
  <si>
    <t>STAT110</t>
  </si>
  <si>
    <t>STAT S-110</t>
  </si>
  <si>
    <t>Introduction to Probability</t>
  </si>
  <si>
    <t>STAT111</t>
  </si>
  <si>
    <t>Introduction to Statistical Inference</t>
  </si>
  <si>
    <t>STAT195</t>
  </si>
  <si>
    <t>Statistical Machine Learning</t>
  </si>
  <si>
    <t>STAT210</t>
  </si>
  <si>
    <t>Probability Theory and Statistical Inference I</t>
  </si>
  <si>
    <t>STAT220</t>
  </si>
  <si>
    <t>Bayesian Data Analysis</t>
  </si>
  <si>
    <t>MIT 6.1040</t>
  </si>
  <si>
    <t>MIT 6.170</t>
  </si>
  <si>
    <t>Software Studio</t>
  </si>
  <si>
    <t>MIT 6.1060</t>
  </si>
  <si>
    <t>MIT 6.172</t>
  </si>
  <si>
    <t>Performance Engineering of Software Systems</t>
  </si>
  <si>
    <t>corecs, systems, advancedcs</t>
  </si>
  <si>
    <t>MIT 6.3900</t>
  </si>
  <si>
    <t>Fall only, 2025 and later</t>
  </si>
  <si>
    <t>MIT 6.036</t>
  </si>
  <si>
    <t>Introduction to Machine Learning</t>
  </si>
  <si>
    <t>MIT 6.4120</t>
  </si>
  <si>
    <t>MIT 6.804</t>
  </si>
  <si>
    <t>MIT 9.66</t>
  </si>
  <si>
    <t>Computational Cognitive Science</t>
  </si>
  <si>
    <t>MIT 6.4550</t>
  </si>
  <si>
    <t>MIT 21M.385</t>
  </si>
  <si>
    <t>MIT 6.185</t>
  </si>
  <si>
    <t>Interactive Music Systems</t>
  </si>
  <si>
    <t>MIT 6.5210</t>
  </si>
  <si>
    <t>MIT 6.854</t>
  </si>
  <si>
    <t>MIT 6.5310</t>
  </si>
  <si>
    <t>MIT 6.849</t>
  </si>
  <si>
    <t>Computational Geometry</t>
  </si>
  <si>
    <t>MIT 6.5410</t>
  </si>
  <si>
    <t>MIT 18.405</t>
  </si>
  <si>
    <t>MIT 6.841</t>
  </si>
  <si>
    <t>Advanced Complexity Theory</t>
  </si>
  <si>
    <t>MIT 6.5610</t>
  </si>
  <si>
    <t>MIT 6.857</t>
  </si>
  <si>
    <t>Computer and Network Security</t>
  </si>
  <si>
    <t>MIT 6.5620</t>
  </si>
  <si>
    <t>MIT 6.875</t>
  </si>
  <si>
    <t>Cryptography and Cryptanalysis</t>
  </si>
  <si>
    <t>MIT 6.5660</t>
  </si>
  <si>
    <t>MIT 6.858</t>
  </si>
  <si>
    <t>Comp Systems Security</t>
  </si>
  <si>
    <t>MIT 6.5840</t>
  </si>
  <si>
    <t>MIT 6.824</t>
  </si>
  <si>
    <t>Distributed Systems Engineering</t>
  </si>
  <si>
    <t>corecs, programming2, systems, advancedcs</t>
  </si>
  <si>
    <t>MIT 6.5940</t>
  </si>
  <si>
    <t>TinyML and Efficient Deep Learning Computing</t>
  </si>
  <si>
    <t>MIT 6.7320</t>
  </si>
  <si>
    <t>MIT 6.338j</t>
  </si>
  <si>
    <t>Parallel Computing and Scientific Machine Learning</t>
  </si>
  <si>
    <t>MIT 6.7900</t>
  </si>
  <si>
    <t>MIT 6.867</t>
  </si>
  <si>
    <t>MIT 6.7960</t>
  </si>
  <si>
    <t>MIT 6.S898</t>
  </si>
  <si>
    <t>Deep Learning</t>
  </si>
  <si>
    <t>Joint concentrators: please ensure you are aware of and following the other concentration's requirements</t>
  </si>
  <si>
    <t>Fall 2030</t>
  </si>
  <si>
    <t>Fall 2031</t>
  </si>
  <si>
    <t>Spring 2030</t>
  </si>
  <si>
    <t>Spring 2031</t>
  </si>
  <si>
    <t>Spring 2032</t>
  </si>
  <si>
    <t>Fall 2032</t>
  </si>
  <si>
    <t>Spring 2033</t>
  </si>
  <si>
    <t>Fall 2033</t>
  </si>
  <si>
    <t>Spring 2034</t>
  </si>
  <si>
    <t>Applied Linear Algebra and Big Data</t>
  </si>
  <si>
    <t>2.0.5</t>
  </si>
  <si>
    <t>Update courses, no CS1 after more advanced courses</t>
  </si>
  <si>
    <t>Can not take CS1 after more advanced CS courses</t>
  </si>
  <si>
    <t>Can not take CS32 after more advanced CS courses</t>
  </si>
  <si>
    <t>Can not take CS50 after more advanced CS courses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</si>
</sst>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17" x14ac:knownFonts="1">
    <font>
      <sz val="10"/>
      <name val="Arial"/>
      <family val="2"/>
    </font>
    <font>
      <sz val="10"/>
      <name val="Lucida Sans"/>
      <family val="2"/>
    </font>
    <font>
      <sz val="12"/>
      <name val="Calibri"/>
      <family val="2"/>
    </font>
    <font>
      <sz val="10"/>
      <name val="Arial"/>
      <family val="2"/>
    </font>
    <font>
      <sz val="8"/>
      <name val="Arial"/>
      <family val="2"/>
    </font>
    <font>
      <u/>
      <sz val="10"/>
      <color theme="10"/>
      <name val="Arial"/>
      <family val="2"/>
    </font>
    <font>
      <u/>
      <sz val="10"/>
      <color theme="11"/>
      <name val="Arial"/>
      <family val="2"/>
    </font>
    <font>
      <b/>
      <sz val="14"/>
      <name val="Arial"/>
      <family val="2"/>
    </font>
    <font>
      <sz val="14"/>
      <name val="Arial"/>
      <family val="2"/>
    </font>
    <font>
      <i/>
      <sz val="10"/>
      <name val="Arial"/>
      <family val="2"/>
    </font>
    <font>
      <b/>
      <sz val="10"/>
      <name val="Arial"/>
      <family val="2"/>
    </font>
    <font>
      <i/>
      <sz val="11"/>
      <color rgb="FF000000"/>
      <name val="Arial"/>
      <family val="2"/>
    </font>
    <font>
      <b/>
      <sz val="10"/>
      <color rgb="FF00B050"/>
      <name val="Arial"/>
      <family val="2"/>
    </font>
    <font>
      <b/>
      <sz val="11"/>
      <name val="Arial"/>
      <family val="2"/>
    </font>
    <font>
      <sz val="11"/>
      <name val="Arial"/>
      <family val="2"/>
    </font>
    <font>
      <sz val="11"/>
      <name val="Inconsolata"/>
    </font>
    <font>
      <b/>
      <sz val="24"/>
      <name val="Arial"/>
      <family val="2"/>
    </font>
  </fonts>
  <fills count="11">
    <fill>
      <patternFill patternType="none"/>
    </fill>
    <fill>
      <patternFill patternType="gray125"/>
    </fill>
    <fill>
      <patternFill patternType="solid">
        <fgColor indexed="10"/>
        <bgColor indexed="53"/>
      </patternFill>
    </fill>
    <fill>
      <patternFill patternType="solid">
        <fgColor indexed="51"/>
        <bgColor indexed="13"/>
      </patternFill>
    </fill>
    <fill>
      <patternFill patternType="solid">
        <fgColor indexed="53"/>
        <bgColor indexed="10"/>
      </patternFill>
    </fill>
    <fill>
      <patternFill patternType="solid">
        <fgColor indexed="22"/>
        <bgColor indexed="31"/>
      </patternFill>
    </fill>
    <fill>
      <patternFill patternType="solid">
        <fgColor indexed="50"/>
        <bgColor indexed="51"/>
      </patternFill>
    </fill>
    <fill>
      <patternFill patternType="solid">
        <fgColor rgb="FFFFD323"/>
        <bgColor indexed="31"/>
      </patternFill>
    </fill>
    <fill>
      <patternFill patternType="solid">
        <fgColor theme="0" tint="-0.14999847407452621"/>
        <bgColor indexed="31"/>
      </patternFill>
    </fill>
    <fill>
      <patternFill patternType="solid">
        <fgColor theme="6" tint="0.79998168889431442"/>
        <bgColor indexed="64"/>
      </patternFill>
    </fill>
    <fill>
      <patternFill patternType="solid">
        <fgColor theme="0" tint="-0.14999847407452621"/>
        <bgColor indexed="64"/>
      </patternFill>
    </fill>
  </fills>
  <borders count="1">
    <border>
      <left/>
      <right/>
      <top/>
      <bottom/>
      <diagonal/>
    </border>
  </borders>
  <cellStyleXfs count="249">
    <xf numFmtId="0" fontId="0" fillId="0" borderId="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3" fillId="5" borderId="0" applyNumberFormat="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cellStyleXfs>
  <cellXfs count="40">
    <xf numFmtId="0" fontId="0" fillId="0" borderId="0" xfId="0"/>
    <xf numFmtId="0" fontId="0" fillId="0" borderId="0" xfId="0" applyProtection="1">
      <protection hidden="1"/>
    </xf>
    <xf numFmtId="0" fontId="2" fillId="0" borderId="0" xfId="0" applyFont="1"/>
    <xf numFmtId="0" fontId="0" fillId="0" borderId="0" xfId="0" applyProtection="1">
      <protection locked="0"/>
    </xf>
    <xf numFmtId="0" fontId="0" fillId="3" borderId="0" xfId="0" applyFill="1" applyProtection="1">
      <protection locked="0"/>
    </xf>
    <xf numFmtId="0" fontId="7" fillId="0" borderId="0" xfId="0" applyFont="1"/>
    <xf numFmtId="164" fontId="0" fillId="0" borderId="0" xfId="0" applyNumberFormat="1" applyProtection="1">
      <protection hidden="1"/>
    </xf>
    <xf numFmtId="0" fontId="8" fillId="3" borderId="0" xfId="0" applyFont="1" applyFill="1" applyAlignment="1" applyProtection="1">
      <alignment horizontal="left"/>
      <protection locked="0"/>
    </xf>
    <xf numFmtId="49" fontId="8" fillId="3" borderId="0" xfId="0" applyNumberFormat="1" applyFont="1" applyFill="1" applyAlignment="1" applyProtection="1">
      <alignment horizontal="left"/>
      <protection locked="0"/>
    </xf>
    <xf numFmtId="0" fontId="9" fillId="0" borderId="0" xfId="0" applyFont="1"/>
    <xf numFmtId="10" fontId="0" fillId="0" borderId="0" xfId="0" applyNumberFormat="1"/>
    <xf numFmtId="0" fontId="8" fillId="0" borderId="0" xfId="0" applyFont="1" applyAlignment="1">
      <alignment horizontal="left"/>
    </xf>
    <xf numFmtId="49" fontId="8" fillId="0" borderId="0" xfId="0" applyNumberFormat="1" applyFont="1" applyAlignment="1">
      <alignment horizontal="left"/>
    </xf>
    <xf numFmtId="10" fontId="0" fillId="0" borderId="0" xfId="0" applyNumberFormat="1" applyProtection="1">
      <protection locked="0"/>
    </xf>
    <xf numFmtId="0" fontId="0" fillId="7" borderId="0" xfId="0" applyFill="1" applyProtection="1">
      <protection locked="0"/>
    </xf>
    <xf numFmtId="0" fontId="10" fillId="0" borderId="0" xfId="0" applyFont="1"/>
    <xf numFmtId="0" fontId="11" fillId="0" borderId="0" xfId="0" applyFont="1"/>
    <xf numFmtId="15" fontId="0" fillId="0" borderId="0" xfId="0" applyNumberFormat="1"/>
    <xf numFmtId="0" fontId="0" fillId="8" borderId="0" xfId="0" applyFill="1" applyProtection="1">
      <protection locked="0"/>
    </xf>
    <xf numFmtId="0" fontId="0" fillId="8" borderId="0" xfId="0" applyFill="1"/>
    <xf numFmtId="0" fontId="12" fillId="0" borderId="0" xfId="0" applyFont="1" applyAlignment="1">
      <alignment horizontal="center"/>
    </xf>
    <xf numFmtId="0" fontId="0" fillId="0" borderId="0" xfId="0" applyAlignment="1">
      <alignment horizontal="right"/>
    </xf>
    <xf numFmtId="0" fontId="0" fillId="9" borderId="0" xfId="0" applyFill="1"/>
    <xf numFmtId="0" fontId="0" fillId="3" borderId="0" xfId="0" applyFill="1" applyAlignment="1" applyProtection="1">
      <alignment horizontal="left"/>
      <protection locked="0"/>
    </xf>
    <xf numFmtId="0" fontId="0" fillId="6" borderId="0" xfId="0" applyFill="1" applyAlignment="1" applyProtection="1">
      <alignment horizontal="left"/>
      <protection locked="0"/>
    </xf>
    <xf numFmtId="0" fontId="10" fillId="10" borderId="0" xfId="0" applyFont="1" applyFill="1"/>
    <xf numFmtId="0" fontId="0" fillId="10" borderId="0" xfId="0" applyFill="1"/>
    <xf numFmtId="0" fontId="2" fillId="0" borderId="0" xfId="0" applyFont="1" applyProtection="1">
      <protection locked="0"/>
    </xf>
    <xf numFmtId="0" fontId="16" fillId="0" borderId="0" xfId="0" applyFont="1"/>
    <xf numFmtId="0" fontId="16" fillId="0" borderId="0" xfId="0" applyFont="1" applyAlignment="1">
      <alignment vertical="top" wrapText="1"/>
    </xf>
    <xf numFmtId="0" fontId="0" fillId="0" borderId="0" xfId="0" applyAlignment="1">
      <alignment vertical="top" wrapText="1"/>
    </xf>
    <xf numFmtId="0" fontId="13" fillId="0" borderId="0" xfId="0" applyFont="1" applyProtection="1">
      <protection locked="0"/>
    </xf>
    <xf numFmtId="0" fontId="10" fillId="0" borderId="0" xfId="0" applyFont="1" applyProtection="1">
      <protection locked="0"/>
    </xf>
    <xf numFmtId="0" fontId="14" fillId="0" borderId="0" xfId="0" applyFont="1" applyProtection="1">
      <protection locked="0"/>
    </xf>
    <xf numFmtId="0" fontId="15" fillId="0" borderId="0" xfId="0" applyFont="1" applyProtection="1">
      <protection locked="0"/>
    </xf>
    <xf numFmtId="0" fontId="0" fillId="0" borderId="0" xfId="0" applyAlignment="1">
      <alignment horizontal="left"/>
    </xf>
    <xf numFmtId="0" fontId="0" fillId="0" borderId="0" xfId="0" applyAlignment="1">
      <alignment horizontal="left" vertical="top" wrapText="1" shrinkToFit="1"/>
    </xf>
    <xf numFmtId="0" fontId="0" fillId="6" borderId="0" xfId="0" applyFill="1" applyAlignment="1" applyProtection="1">
      <alignment horizontal="left"/>
      <protection locked="0"/>
    </xf>
    <xf numFmtId="0" fontId="0" fillId="3" borderId="0" xfId="0" applyFill="1" applyAlignment="1" applyProtection="1">
      <alignment horizontal="left"/>
      <protection locked="0"/>
    </xf>
    <xf numFmtId="0" fontId="10" fillId="0" borderId="0" xfId="0" applyFont="1" applyAlignment="1">
      <alignment horizontal="center"/>
    </xf>
  </cellXfs>
  <cellStyles count="249">
    <cellStyle name="Alarm" xfId="1" xr:uid="{00000000-0005-0000-0000-000000000000}"/>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50" builtinId="9" hidden="1"/>
    <cellStyle name="Followed Hyperlink" xfId="152" builtinId="9" hidden="1"/>
    <cellStyle name="Followed Hyperlink" xfId="154" builtinId="9" hidden="1"/>
    <cellStyle name="Followed Hyperlink" xfId="156" builtinId="9" hidden="1"/>
    <cellStyle name="Followed Hyperlink" xfId="158" builtinId="9" hidden="1"/>
    <cellStyle name="Followed Hyperlink" xfId="160" builtinId="9" hidden="1"/>
    <cellStyle name="Followed Hyperlink" xfId="162" builtinId="9" hidden="1"/>
    <cellStyle name="Followed Hyperlink" xfId="164" builtinId="9" hidden="1"/>
    <cellStyle name="Followed Hyperlink" xfId="166" builtinId="9" hidden="1"/>
    <cellStyle name="Followed Hyperlink" xfId="168" builtinId="9" hidden="1"/>
    <cellStyle name="Followed Hyperlink" xfId="170" builtinId="9" hidden="1"/>
    <cellStyle name="Followed Hyperlink" xfId="172" builtinId="9" hidden="1"/>
    <cellStyle name="Followed Hyperlink" xfId="174" builtinId="9" hidden="1"/>
    <cellStyle name="Followed Hyperlink" xfId="176" builtinId="9" hidden="1"/>
    <cellStyle name="Followed Hyperlink" xfId="178" builtinId="9" hidden="1"/>
    <cellStyle name="Followed Hyperlink" xfId="180" builtinId="9" hidden="1"/>
    <cellStyle name="Followed Hyperlink" xfId="182" builtinId="9" hidden="1"/>
    <cellStyle name="Followed Hyperlink" xfId="184" builtinId="9" hidden="1"/>
    <cellStyle name="Followed Hyperlink" xfId="186" builtinId="9" hidden="1"/>
    <cellStyle name="Followed Hyperlink" xfId="188" builtinId="9" hidden="1"/>
    <cellStyle name="Followed Hyperlink" xfId="190" builtinId="9" hidden="1"/>
    <cellStyle name="Followed Hyperlink" xfId="192" builtinId="9" hidden="1"/>
    <cellStyle name="Followed Hyperlink" xfId="194" builtinId="9" hidden="1"/>
    <cellStyle name="Followed Hyperlink" xfId="196" builtinId="9" hidden="1"/>
    <cellStyle name="Followed Hyperlink" xfId="198" builtinId="9" hidden="1"/>
    <cellStyle name="Followed Hyperlink" xfId="200" builtinId="9" hidden="1"/>
    <cellStyle name="Followed Hyperlink" xfId="202" builtinId="9" hidden="1"/>
    <cellStyle name="Followed Hyperlink" xfId="204" builtinId="9" hidden="1"/>
    <cellStyle name="Followed Hyperlink" xfId="206" builtinId="9" hidden="1"/>
    <cellStyle name="Followed Hyperlink" xfId="208" builtinId="9" hidden="1"/>
    <cellStyle name="Followed Hyperlink" xfId="210" builtinId="9" hidden="1"/>
    <cellStyle name="Followed Hyperlink" xfId="212" builtinId="9" hidden="1"/>
    <cellStyle name="Followed Hyperlink" xfId="214" builtinId="9" hidden="1"/>
    <cellStyle name="Followed Hyperlink" xfId="216" builtinId="9" hidden="1"/>
    <cellStyle name="Followed Hyperlink" xfId="218" builtinId="9" hidden="1"/>
    <cellStyle name="Followed Hyperlink" xfId="220" builtinId="9" hidden="1"/>
    <cellStyle name="Followed Hyperlink" xfId="222" builtinId="9" hidden="1"/>
    <cellStyle name="Followed Hyperlink" xfId="224" builtinId="9" hidden="1"/>
    <cellStyle name="Followed Hyperlink" xfId="226" builtinId="9" hidden="1"/>
    <cellStyle name="Followed Hyperlink" xfId="228" builtinId="9" hidden="1"/>
    <cellStyle name="Followed Hyperlink" xfId="230" builtinId="9" hidden="1"/>
    <cellStyle name="Followed Hyperlink" xfId="232" builtinId="9" hidden="1"/>
    <cellStyle name="Followed Hyperlink" xfId="234" builtinId="9" hidden="1"/>
    <cellStyle name="Followed Hyperlink" xfId="236" builtinId="9" hidden="1"/>
    <cellStyle name="Followed Hyperlink" xfId="238" builtinId="9" hidden="1"/>
    <cellStyle name="Followed Hyperlink" xfId="240" builtinId="9" hidden="1"/>
    <cellStyle name="Followed Hyperlink" xfId="242" builtinId="9" hidden="1"/>
    <cellStyle name="Followed Hyperlink" xfId="244" builtinId="9" hidden="1"/>
    <cellStyle name="Followed Hyperlink" xfId="246" builtinId="9" hidden="1"/>
    <cellStyle name="Followed Hyperlink" xfId="248" builtinId="9" hidden="1"/>
    <cellStyle name="Grade" xfId="6" xr:uid="{00000000-0005-0000-0000-00007A000000}"/>
    <cellStyle name="Highlighted" xfId="2" xr:uid="{00000000-0005-0000-0000-00007B000000}"/>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149" builtinId="8" hidden="1"/>
    <cellStyle name="Hyperlink" xfId="151" builtinId="8" hidden="1"/>
    <cellStyle name="Hyperlink" xfId="153" builtinId="8" hidden="1"/>
    <cellStyle name="Hyperlink" xfId="155" builtinId="8" hidden="1"/>
    <cellStyle name="Hyperlink" xfId="157" builtinId="8" hidden="1"/>
    <cellStyle name="Hyperlink" xfId="159" builtinId="8" hidden="1"/>
    <cellStyle name="Hyperlink" xfId="161" builtinId="8" hidden="1"/>
    <cellStyle name="Hyperlink" xfId="163" builtinId="8" hidden="1"/>
    <cellStyle name="Hyperlink" xfId="165" builtinId="8" hidden="1"/>
    <cellStyle name="Hyperlink" xfId="167" builtinId="8" hidden="1"/>
    <cellStyle name="Hyperlink" xfId="169" builtinId="8" hidden="1"/>
    <cellStyle name="Hyperlink" xfId="171" builtinId="8" hidden="1"/>
    <cellStyle name="Hyperlink" xfId="173" builtinId="8" hidden="1"/>
    <cellStyle name="Hyperlink" xfId="175" builtinId="8" hidden="1"/>
    <cellStyle name="Hyperlink" xfId="177" builtinId="8" hidden="1"/>
    <cellStyle name="Hyperlink" xfId="179" builtinId="8" hidden="1"/>
    <cellStyle name="Hyperlink" xfId="181" builtinId="8" hidden="1"/>
    <cellStyle name="Hyperlink" xfId="183" builtinId="8" hidden="1"/>
    <cellStyle name="Hyperlink" xfId="185" builtinId="8" hidden="1"/>
    <cellStyle name="Hyperlink" xfId="187" builtinId="8" hidden="1"/>
    <cellStyle name="Hyperlink" xfId="189" builtinId="8" hidden="1"/>
    <cellStyle name="Hyperlink" xfId="191" builtinId="8" hidden="1"/>
    <cellStyle name="Hyperlink" xfId="193" builtinId="8" hidden="1"/>
    <cellStyle name="Hyperlink" xfId="195" builtinId="8" hidden="1"/>
    <cellStyle name="Hyperlink" xfId="197" builtinId="8" hidden="1"/>
    <cellStyle name="Hyperlink" xfId="199" builtinId="8" hidden="1"/>
    <cellStyle name="Hyperlink" xfId="201" builtinId="8" hidden="1"/>
    <cellStyle name="Hyperlink" xfId="203" builtinId="8" hidden="1"/>
    <cellStyle name="Hyperlink" xfId="205" builtinId="8" hidden="1"/>
    <cellStyle name="Hyperlink" xfId="207" builtinId="8" hidden="1"/>
    <cellStyle name="Hyperlink" xfId="209" builtinId="8" hidden="1"/>
    <cellStyle name="Hyperlink" xfId="211" builtinId="8" hidden="1"/>
    <cellStyle name="Hyperlink" xfId="213" builtinId="8" hidden="1"/>
    <cellStyle name="Hyperlink" xfId="215" builtinId="8" hidden="1"/>
    <cellStyle name="Hyperlink" xfId="217" builtinId="8" hidden="1"/>
    <cellStyle name="Hyperlink" xfId="219" builtinId="8" hidden="1"/>
    <cellStyle name="Hyperlink" xfId="221" builtinId="8" hidden="1"/>
    <cellStyle name="Hyperlink" xfId="223" builtinId="8" hidden="1"/>
    <cellStyle name="Hyperlink" xfId="225" builtinId="8" hidden="1"/>
    <cellStyle name="Hyperlink" xfId="227" builtinId="8" hidden="1"/>
    <cellStyle name="Hyperlink" xfId="229" builtinId="8" hidden="1"/>
    <cellStyle name="Hyperlink" xfId="231" builtinId="8" hidden="1"/>
    <cellStyle name="Hyperlink" xfId="233" builtinId="8" hidden="1"/>
    <cellStyle name="Hyperlink" xfId="235" builtinId="8" hidden="1"/>
    <cellStyle name="Hyperlink" xfId="237" builtinId="8" hidden="1"/>
    <cellStyle name="Hyperlink" xfId="239" builtinId="8" hidden="1"/>
    <cellStyle name="Hyperlink" xfId="241" builtinId="8" hidden="1"/>
    <cellStyle name="Hyperlink" xfId="243" builtinId="8" hidden="1"/>
    <cellStyle name="Hyperlink" xfId="245" builtinId="8" hidden="1"/>
    <cellStyle name="Hyperlink" xfId="247" builtinId="8" hidden="1"/>
    <cellStyle name="Normal" xfId="0" builtinId="0"/>
    <cellStyle name="Untitled1" xfId="3" xr:uid="{00000000-0005-0000-0000-0000F6000000}"/>
    <cellStyle name="Untitled2" xfId="4" xr:uid="{00000000-0005-0000-0000-0000F7000000}"/>
    <cellStyle name="Warning" xfId="5" xr:uid="{00000000-0005-0000-0000-0000F8000000}"/>
  </cellStyles>
  <dxfs count="16">
    <dxf>
      <fill>
        <patternFill>
          <bgColor rgb="FFFFD323"/>
        </patternFill>
      </fill>
    </dxf>
    <dxf>
      <fill>
        <patternFill>
          <bgColor rgb="FFFFD323"/>
        </patternFill>
      </fill>
    </dxf>
    <dxf>
      <fill>
        <patternFill>
          <bgColor rgb="FFFFD323"/>
        </patternFill>
      </fill>
    </dxf>
    <dxf>
      <fill>
        <patternFill>
          <bgColor rgb="FFFFD323"/>
        </patternFill>
      </fill>
    </dxf>
    <dxf>
      <fill>
        <patternFill>
          <bgColor rgb="FFCCCCCC"/>
        </patternFill>
      </fill>
    </dxf>
    <dxf>
      <fill>
        <patternFill>
          <bgColor rgb="FFFFD323"/>
        </patternFill>
      </fill>
    </dxf>
    <dxf>
      <fill>
        <patternFill>
          <bgColor rgb="FFFFD323"/>
        </patternFill>
      </fill>
    </dxf>
    <dxf>
      <fill>
        <patternFill patternType="solid">
          <fgColor indexed="13"/>
          <bgColor indexed="51"/>
        </patternFill>
      </fill>
    </dxf>
    <dxf>
      <fill>
        <patternFill patternType="solid">
          <fgColor indexed="13"/>
          <bgColor indexed="51"/>
        </patternFill>
      </fill>
    </dxf>
    <dxf>
      <font>
        <color rgb="FF9C0006"/>
      </font>
    </dxf>
    <dxf>
      <font>
        <color rgb="FF9C0006"/>
      </font>
    </dxf>
    <dxf>
      <fill>
        <patternFill>
          <bgColor theme="0" tint="-0.14996795556505021"/>
        </patternFill>
      </fill>
    </dxf>
    <dxf>
      <fill>
        <patternFill>
          <bgColor theme="0" tint="-0.14996795556505021"/>
        </patternFill>
      </fill>
    </dxf>
    <dxf>
      <font>
        <b/>
        <i val="0"/>
        <color rgb="FFC00000"/>
      </font>
    </dxf>
    <dxf>
      <fill>
        <patternFill patternType="solid">
          <fgColor indexed="53"/>
          <bgColor indexed="10"/>
        </patternFill>
      </fill>
    </dxf>
    <dxf>
      <fill>
        <patternFill patternType="solid">
          <fgColor indexed="53"/>
          <bgColor indexed="10"/>
        </patternFill>
      </fill>
    </dxf>
  </dxfs>
  <tableStyles count="0" defaultTableStyle="TableStyleMedium9" defaultPivotStyle="PivotStyleMedium4"/>
  <colors>
    <indexedColors>
      <rgbColor rgb="00000000"/>
      <rgbColor rgb="00FFFFFF"/>
      <rgbColor rgb="00DD0806"/>
      <rgbColor rgb="001FB714"/>
      <rgbColor rgb="000000D4"/>
      <rgbColor rgb="00FCF305"/>
      <rgbColor rgb="00F20884"/>
      <rgbColor rgb="0000ABEA"/>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CCCCC"/>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AECF00"/>
      <rgbColor rgb="00FFD320"/>
      <rgbColor rgb="00FF9900"/>
      <rgbColor rgb="00FF3366"/>
      <rgbColor rgb="00666699"/>
      <rgbColor rgb="00969696"/>
      <rgbColor rgb="00003366"/>
      <rgbColor rgb="00339966"/>
      <rgbColor rgb="00003300"/>
      <rgbColor rgb="00333300"/>
      <rgbColor rgb="00993300"/>
      <rgbColor rgb="00993366"/>
      <rgbColor rgb="00333399"/>
      <rgbColor rgb="00333333"/>
    </indexedColors>
    <mruColors>
      <color rgb="FFCCCCCC"/>
      <color rgb="FFFFD323"/>
      <color rgb="FFF9D24E"/>
      <color rgb="FFFFD31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xmlns="">
              <a:effectLst>
                <a:outerShdw blurRad="63500" dist="38099" dir="2700000" algn="ctr" rotWithShape="0">
                  <a:srgbClr val="000000">
                    <a:alpha val="74998"/>
                  </a:srgbClr>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xmlns="">
              <a:effectLst>
                <a:outerShdw blurRad="63500" dist="38099" dir="2700000" algn="ctr" rotWithShape="0">
                  <a:srgbClr val="000000">
                    <a:alpha val="74998"/>
                  </a:srgbClr>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67"/>
  <sheetViews>
    <sheetView tabSelected="1" topLeftCell="A21" zoomScaleNormal="100" workbookViewId="0">
      <selection activeCell="C1" sqref="C1"/>
    </sheetView>
  </sheetViews>
  <sheetFormatPr baseColWidth="10" defaultColWidth="11.5" defaultRowHeight="13" x14ac:dyDescent="0.15"/>
  <cols>
    <col min="1" max="1" width="38.5" customWidth="1"/>
    <col min="2" max="2" width="6.33203125" customWidth="1"/>
    <col min="3" max="4" width="23.33203125" customWidth="1"/>
    <col min="5" max="5" width="11.6640625" customWidth="1"/>
    <col min="6" max="6" width="47.83203125" customWidth="1"/>
  </cols>
  <sheetData>
    <row r="1" spans="1:7" ht="18" x14ac:dyDescent="0.2">
      <c r="A1" s="5" t="s">
        <v>5</v>
      </c>
      <c r="C1" s="7"/>
      <c r="D1" s="11"/>
      <c r="E1" s="11"/>
    </row>
    <row r="2" spans="1:7" ht="18" x14ac:dyDescent="0.2">
      <c r="A2" s="5" t="s">
        <v>6</v>
      </c>
      <c r="C2" s="8"/>
      <c r="D2" s="12"/>
      <c r="E2" s="12"/>
    </row>
    <row r="3" spans="1:7" ht="18" x14ac:dyDescent="0.2">
      <c r="A3" s="5" t="s">
        <v>19</v>
      </c>
      <c r="C3" s="7"/>
      <c r="D3" s="11"/>
      <c r="E3" s="11"/>
    </row>
    <row r="4" spans="1:7" ht="18" x14ac:dyDescent="0.2">
      <c r="A4" s="5" t="s">
        <v>38</v>
      </c>
      <c r="C4" s="7"/>
      <c r="D4" s="11"/>
      <c r="E4" s="11"/>
    </row>
    <row r="5" spans="1:7" x14ac:dyDescent="0.15">
      <c r="A5" t="s">
        <v>674</v>
      </c>
    </row>
    <row r="7" spans="1:7" x14ac:dyDescent="0.15">
      <c r="A7" t="s">
        <v>0</v>
      </c>
      <c r="C7" s="4" t="s">
        <v>21</v>
      </c>
    </row>
    <row r="8" spans="1:7" x14ac:dyDescent="0.15">
      <c r="A8" t="str">
        <f>IF($C$7="Joint","With what other field?","")</f>
        <v/>
      </c>
      <c r="C8" s="3"/>
    </row>
    <row r="9" spans="1:7" x14ac:dyDescent="0.15">
      <c r="A9" t="str">
        <f>IF($C$7="Joint","Is CS Primary or Allied? Choose from menu","")</f>
        <v/>
      </c>
      <c r="C9" s="13"/>
      <c r="D9" s="10"/>
      <c r="E9" s="10"/>
    </row>
    <row r="10" spans="1:7" x14ac:dyDescent="0.15">
      <c r="A10" s="19" t="s">
        <v>1</v>
      </c>
      <c r="B10" s="19" t="s">
        <v>2</v>
      </c>
      <c r="C10" s="19" t="s">
        <v>37</v>
      </c>
      <c r="D10" s="19" t="s">
        <v>36</v>
      </c>
      <c r="E10" s="19" t="s">
        <v>240</v>
      </c>
    </row>
    <row r="11" spans="1:7" x14ac:dyDescent="0.15">
      <c r="A11" t="s">
        <v>47</v>
      </c>
      <c r="B11" s="18"/>
      <c r="C11" s="14" t="s">
        <v>39</v>
      </c>
      <c r="D11" s="14"/>
      <c r="E11" s="14"/>
    </row>
    <row r="12" spans="1:7" x14ac:dyDescent="0.15">
      <c r="A12" t="s">
        <v>47</v>
      </c>
      <c r="B12" s="18"/>
      <c r="C12" s="14" t="s">
        <v>39</v>
      </c>
      <c r="D12" s="14"/>
      <c r="E12" s="14"/>
    </row>
    <row r="13" spans="1:7" x14ac:dyDescent="0.15">
      <c r="A13" t="s">
        <v>47</v>
      </c>
      <c r="B13" s="18"/>
      <c r="C13" s="14" t="s">
        <v>39</v>
      </c>
      <c r="D13" s="14"/>
      <c r="E13" s="14"/>
    </row>
    <row r="14" spans="1:7" ht="16" x14ac:dyDescent="0.2">
      <c r="A14" t="s">
        <v>48</v>
      </c>
      <c r="B14" s="18"/>
      <c r="C14" s="4"/>
      <c r="D14" s="14"/>
      <c r="E14" s="14"/>
      <c r="F14" s="2" t="str">
        <f>IF(C14="Other","  What course?","")</f>
        <v/>
      </c>
      <c r="G14" s="3"/>
    </row>
    <row r="15" spans="1:7" ht="16" x14ac:dyDescent="0.2">
      <c r="A15" t="s">
        <v>49</v>
      </c>
      <c r="B15" s="18"/>
      <c r="C15" s="4"/>
      <c r="D15" s="14"/>
      <c r="E15" s="14"/>
      <c r="F15" s="2" t="str">
        <f>IF(C15="Other","  What course?","")</f>
        <v/>
      </c>
      <c r="G15" s="3"/>
    </row>
    <row r="16" spans="1:7" ht="16" x14ac:dyDescent="0.2">
      <c r="B16" s="3"/>
      <c r="C16" s="3"/>
      <c r="D16" s="3"/>
      <c r="E16" s="3"/>
      <c r="F16" s="2" t="str">
        <f>IF(Computations!$AN$2,"Manually entered tags","")</f>
        <v/>
      </c>
    </row>
    <row r="17" spans="1:7" ht="16" x14ac:dyDescent="0.2">
      <c r="A17" t="s">
        <v>226</v>
      </c>
      <c r="B17" s="18"/>
      <c r="C17" s="4"/>
      <c r="D17" s="14"/>
      <c r="E17" s="14"/>
      <c r="F17" s="27"/>
    </row>
    <row r="18" spans="1:7" ht="16" x14ac:dyDescent="0.2">
      <c r="A18" t="s">
        <v>227</v>
      </c>
      <c r="B18" s="18"/>
      <c r="C18" s="4"/>
      <c r="D18" s="14"/>
      <c r="E18" s="14"/>
      <c r="F18" s="27"/>
    </row>
    <row r="19" spans="1:7" ht="16" x14ac:dyDescent="0.2">
      <c r="A19" t="s">
        <v>228</v>
      </c>
      <c r="B19" s="18"/>
      <c r="C19" s="4"/>
      <c r="D19" s="14"/>
      <c r="E19" s="14"/>
      <c r="F19" s="27"/>
    </row>
    <row r="20" spans="1:7" ht="16" x14ac:dyDescent="0.2">
      <c r="A20" t="s">
        <v>229</v>
      </c>
      <c r="B20" s="18"/>
      <c r="C20" s="4"/>
      <c r="D20" s="14"/>
      <c r="E20" s="14"/>
      <c r="F20" s="27"/>
    </row>
    <row r="21" spans="1:7" ht="16" x14ac:dyDescent="0.2">
      <c r="A21" t="s">
        <v>230</v>
      </c>
      <c r="B21" s="18"/>
      <c r="C21" s="4"/>
      <c r="D21" s="14"/>
      <c r="E21" s="14"/>
      <c r="F21" s="27"/>
    </row>
    <row r="22" spans="1:7" ht="16" x14ac:dyDescent="0.2">
      <c r="A22" t="s">
        <v>231</v>
      </c>
      <c r="B22" s="18"/>
      <c r="C22" s="4"/>
      <c r="D22" s="14"/>
      <c r="E22" s="14"/>
      <c r="F22" s="27"/>
    </row>
    <row r="23" spans="1:7" ht="16" x14ac:dyDescent="0.2">
      <c r="A23" t="s">
        <v>232</v>
      </c>
      <c r="B23" s="18"/>
      <c r="C23" s="4"/>
      <c r="D23" s="14"/>
      <c r="E23" s="14"/>
      <c r="F23" s="27"/>
    </row>
    <row r="24" spans="1:7" ht="16" x14ac:dyDescent="0.2">
      <c r="A24" t="s">
        <v>233</v>
      </c>
      <c r="B24" s="18"/>
      <c r="C24" s="4"/>
      <c r="D24" s="14"/>
      <c r="E24" s="14"/>
      <c r="F24" s="27"/>
    </row>
    <row r="25" spans="1:7" ht="16" x14ac:dyDescent="0.2">
      <c r="A25" t="str">
        <f>IF(9&lt;=Computations!$B$13,"CS core course 9",IF(Computations!$B$7,"Enter MCB80/Neuroscience or Other",""))</f>
        <v>CS core course 9</v>
      </c>
      <c r="B25" s="3"/>
      <c r="C25" s="3"/>
      <c r="D25" s="3"/>
      <c r="E25" s="3"/>
      <c r="F25" s="27"/>
      <c r="G25" s="3"/>
    </row>
    <row r="26" spans="1:7" ht="16" x14ac:dyDescent="0.2">
      <c r="A26" t="str">
        <f>IF(10&lt;=Computations!$B$13,"CS core course 10",IF(Computations!$B$7,"Enter an approved biology or psychology course",""))</f>
        <v/>
      </c>
      <c r="B26" s="3"/>
      <c r="C26" s="3"/>
      <c r="D26" s="3"/>
      <c r="E26" s="3"/>
      <c r="F26" s="2"/>
    </row>
    <row r="27" spans="1:7" ht="16" x14ac:dyDescent="0.2">
      <c r="A27" t="str">
        <f>IF(11&lt;=Computations!$B$13,"CS core course 11",IF(Computations!$B$7,"Enter an approved MBB Junior Tutorial",""))</f>
        <v/>
      </c>
      <c r="B27" s="3"/>
      <c r="C27" s="3"/>
      <c r="D27" s="3"/>
      <c r="E27" s="3"/>
      <c r="F27" s="2"/>
    </row>
    <row r="28" spans="1:7" ht="16" x14ac:dyDescent="0.2">
      <c r="F28" s="2"/>
    </row>
    <row r="29" spans="1:7" ht="16" x14ac:dyDescent="0.2">
      <c r="A29" s="21" t="s">
        <v>500</v>
      </c>
      <c r="B29" s="20" t="str">
        <f>IF(Computations!B39,"✓","✘")</f>
        <v>✘</v>
      </c>
      <c r="F29" s="2"/>
    </row>
    <row r="30" spans="1:7" ht="16" x14ac:dyDescent="0.2">
      <c r="A30" s="21" t="s">
        <v>499</v>
      </c>
      <c r="B30" s="20" t="str">
        <f>IF(Computations!D13,"✓","✘")</f>
        <v>✘</v>
      </c>
      <c r="F30" s="2"/>
    </row>
    <row r="31" spans="1:7" ht="16" customHeight="1" x14ac:dyDescent="0.15">
      <c r="A31" s="21" t="s">
        <v>50</v>
      </c>
      <c r="B31" s="20" t="str">
        <f>IF(Computations!B30,"✓","✘")</f>
        <v>✘</v>
      </c>
      <c r="C31" s="35" t="str">
        <f>_xlfn.TEXTJOIN(", ",TRUE,Computations!E16:E17)</f>
        <v/>
      </c>
      <c r="D31" s="35"/>
      <c r="E31" s="35"/>
      <c r="F31" s="35"/>
    </row>
    <row r="32" spans="1:7" ht="16" customHeight="1" x14ac:dyDescent="0.15">
      <c r="A32" s="21" t="s">
        <v>51</v>
      </c>
      <c r="B32" s="20" t="str">
        <f>IF(Computations!B31,"✓","✘")</f>
        <v>✘</v>
      </c>
      <c r="C32" s="35" t="str">
        <f>Computations!E18</f>
        <v/>
      </c>
      <c r="D32" s="35"/>
      <c r="E32" s="35"/>
      <c r="F32" s="35"/>
    </row>
    <row r="33" spans="1:6" ht="16" customHeight="1" x14ac:dyDescent="0.15">
      <c r="A33" s="21" t="s">
        <v>52</v>
      </c>
      <c r="B33" s="20" t="str">
        <f>IF(Computations!B32,"✓","✘")</f>
        <v>✘</v>
      </c>
      <c r="C33" s="35" t="str">
        <f>Computations!E23</f>
        <v/>
      </c>
      <c r="D33" s="35"/>
      <c r="E33" s="35"/>
      <c r="F33" s="35"/>
    </row>
    <row r="34" spans="1:6" ht="16" customHeight="1" x14ac:dyDescent="0.15">
      <c r="A34" s="21" t="s">
        <v>194</v>
      </c>
      <c r="B34" s="20" t="str">
        <f>IF(Computations!B33,"✓","✘")</f>
        <v>✘</v>
      </c>
      <c r="C34" s="35" t="str">
        <f>Computations!E24</f>
        <v/>
      </c>
      <c r="D34" s="35"/>
      <c r="E34" s="35"/>
      <c r="F34" s="35"/>
    </row>
    <row r="35" spans="1:6" ht="16" customHeight="1" x14ac:dyDescent="0.15">
      <c r="A35" s="21" t="str">
        <f>IF(OR(Computations!$B$6,Computations!$B$7),"Artificial Intelligence tags","")</f>
        <v/>
      </c>
      <c r="B35" s="20" t="str">
        <f>IF(OR(Computations!$B$6,Computations!$B$7),IF(Computations!$B$34,"✓","✘"),"")</f>
        <v/>
      </c>
      <c r="C35" s="35" t="str">
        <f>IF(Computations!$B$6,Computations!$E$25,"")</f>
        <v/>
      </c>
      <c r="D35" s="35"/>
      <c r="E35" s="35"/>
      <c r="F35" s="35"/>
    </row>
    <row r="36" spans="1:6" ht="16" customHeight="1" x14ac:dyDescent="0.15">
      <c r="A36" s="21" t="s">
        <v>195</v>
      </c>
      <c r="B36" s="20" t="str">
        <f>IF(Computations!B35,"✓","✘")</f>
        <v>✘</v>
      </c>
      <c r="C36" s="35" t="str">
        <f>Computations!E26</f>
        <v/>
      </c>
      <c r="D36" s="35"/>
      <c r="E36" s="35"/>
      <c r="F36" s="35"/>
    </row>
    <row r="37" spans="1:6" ht="16" customHeight="1" x14ac:dyDescent="0.15">
      <c r="A37" s="21" t="s">
        <v>380</v>
      </c>
      <c r="B37" s="20" t="str">
        <f>IF(Computations!B36,"✓","✘")</f>
        <v>✓</v>
      </c>
      <c r="C37" s="35" t="str">
        <f>IF(Computations!$E$19&lt;&gt;"",Computations!$E$19,HYPERLINK("https://forms.gle/cdaCBjkdHTt1bGLy6","No discrete math course taken, so self-attestation required. See https://forms.gle/cdaCBjkdHTt1bGLy6"))</f>
        <v>No discrete math course taken, so self-attestation required. See https://forms.gle/cdaCBjkdHTt1bGLy6</v>
      </c>
      <c r="D37" s="35"/>
      <c r="E37" s="35"/>
      <c r="F37" s="35"/>
    </row>
    <row r="38" spans="1:6" ht="16" x14ac:dyDescent="0.2">
      <c r="A38" s="21" t="s">
        <v>502</v>
      </c>
      <c r="B38" s="20" t="str">
        <f>IF(Computations!B81,"✓","✘")</f>
        <v>✘</v>
      </c>
      <c r="F38" s="2"/>
    </row>
    <row r="39" spans="1:6" ht="16" x14ac:dyDescent="0.2">
      <c r="A39" t="s">
        <v>205</v>
      </c>
      <c r="B39" s="36" t="str" cm="1">
        <f t="array" ref="B39">_xlfn.TEXTJOIN(CHAR(10),TRUE,IF(Computations!$B$42:$B$97,Computations!$A$42:$A$97,""))</f>
        <v/>
      </c>
      <c r="C39" s="36"/>
      <c r="D39" s="36"/>
      <c r="E39" s="36"/>
      <c r="F39" s="2"/>
    </row>
    <row r="40" spans="1:6" ht="16" x14ac:dyDescent="0.2">
      <c r="B40" s="36"/>
      <c r="C40" s="36"/>
      <c r="D40" s="36"/>
      <c r="E40" s="36"/>
      <c r="F40" s="2"/>
    </row>
    <row r="41" spans="1:6" ht="16" x14ac:dyDescent="0.2">
      <c r="B41" s="36"/>
      <c r="C41" s="36"/>
      <c r="D41" s="36"/>
      <c r="E41" s="36"/>
      <c r="F41" s="2"/>
    </row>
    <row r="42" spans="1:6" ht="16" x14ac:dyDescent="0.2">
      <c r="B42" s="36"/>
      <c r="C42" s="36"/>
      <c r="D42" s="36"/>
      <c r="E42" s="36"/>
      <c r="F42" s="2"/>
    </row>
    <row r="43" spans="1:6" x14ac:dyDescent="0.15">
      <c r="A43" t="s">
        <v>3</v>
      </c>
    </row>
    <row r="44" spans="1:6" x14ac:dyDescent="0.15">
      <c r="A44" s="38"/>
      <c r="B44" s="38"/>
      <c r="C44" s="38"/>
      <c r="D44" s="38"/>
      <c r="E44" s="23"/>
    </row>
    <row r="45" spans="1:6" x14ac:dyDescent="0.15">
      <c r="A45" s="38"/>
      <c r="B45" s="38"/>
      <c r="C45" s="38"/>
      <c r="D45" s="38"/>
      <c r="E45" s="23"/>
    </row>
    <row r="46" spans="1:6" x14ac:dyDescent="0.15">
      <c r="A46" s="38"/>
      <c r="B46" s="38"/>
      <c r="C46" s="38"/>
      <c r="D46" s="38"/>
      <c r="E46" s="23"/>
    </row>
    <row r="47" spans="1:6" x14ac:dyDescent="0.15">
      <c r="A47" s="3"/>
      <c r="B47" s="3"/>
      <c r="C47" s="3"/>
      <c r="D47" s="3"/>
      <c r="E47" s="3"/>
    </row>
    <row r="48" spans="1:6" x14ac:dyDescent="0.15">
      <c r="A48" t="s">
        <v>4</v>
      </c>
      <c r="B48" s="3"/>
      <c r="C48" s="3"/>
      <c r="D48" s="3"/>
      <c r="E48" s="3"/>
    </row>
    <row r="49" spans="1:5" x14ac:dyDescent="0.15">
      <c r="A49" s="37"/>
      <c r="B49" s="37"/>
      <c r="C49" s="37"/>
      <c r="D49" s="37"/>
      <c r="E49" s="24"/>
    </row>
    <row r="50" spans="1:5" x14ac:dyDescent="0.15">
      <c r="A50" s="37"/>
      <c r="B50" s="37"/>
      <c r="C50" s="37"/>
      <c r="D50" s="37"/>
      <c r="E50" s="24"/>
    </row>
    <row r="51" spans="1:5" x14ac:dyDescent="0.15">
      <c r="A51" s="37"/>
      <c r="B51" s="37"/>
      <c r="C51" s="37"/>
      <c r="D51" s="37"/>
      <c r="E51" s="24"/>
    </row>
    <row r="53" spans="1:5" x14ac:dyDescent="0.15">
      <c r="A53" t="str" cm="1">
        <f t="array" ref="A53">_xlfn.CONCAT("Concentration spreadsheet v", LOOKUP(2,1/(VersionInfo!A:A&lt;&gt;""),VersionInfo!A:A), " ",  TEXT(LOOKUP(2,1/(VersionInfo!B:B&lt;&gt;""),VersionInfo!B:B),"mmm YYYY"))</f>
        <v>Concentration spreadsheet v2.0.5 Feb 2026</v>
      </c>
    </row>
    <row r="57" spans="1:5" ht="16" customHeight="1" x14ac:dyDescent="0.15"/>
    <row r="58" spans="1:5" ht="16" customHeight="1" x14ac:dyDescent="0.15"/>
    <row r="59" spans="1:5" ht="16" customHeight="1" x14ac:dyDescent="0.15"/>
    <row r="60" spans="1:5" ht="16" customHeight="1" x14ac:dyDescent="0.15"/>
    <row r="61" spans="1:5" ht="16" customHeight="1" x14ac:dyDescent="0.15"/>
    <row r="62" spans="1:5" ht="16" customHeight="1" x14ac:dyDescent="0.15"/>
    <row r="63" spans="1:5" ht="16" customHeight="1" x14ac:dyDescent="0.15"/>
    <row r="64" spans="1:5" ht="16" customHeight="1" x14ac:dyDescent="0.15"/>
    <row r="65" ht="16" customHeight="1" x14ac:dyDescent="0.15"/>
    <row r="66" ht="16" customHeight="1" x14ac:dyDescent="0.15"/>
    <row r="67" ht="16" customHeight="1" x14ac:dyDescent="0.15"/>
  </sheetData>
  <sheetProtection algorithmName="SHA-512" hashValue="GXTlXG4LFFZPrNmZvXPPqWkFeJn2/E0v0H5CU4V6+ybczsSz5m/NhpsxhA+vJi/G1Si7ZUwZHEkrPPfJrphu1g==" saltValue="3VQ7CF3oFIuYMBuqK0xCwA==" spinCount="100000" sheet="1" objects="1" scenarios="1"/>
  <mergeCells count="14">
    <mergeCell ref="A50:D50"/>
    <mergeCell ref="A51:D51"/>
    <mergeCell ref="A44:D44"/>
    <mergeCell ref="A45:D45"/>
    <mergeCell ref="A46:D46"/>
    <mergeCell ref="A49:D49"/>
    <mergeCell ref="C31:F31"/>
    <mergeCell ref="C32:F32"/>
    <mergeCell ref="B39:E42"/>
    <mergeCell ref="C37:F37"/>
    <mergeCell ref="C36:F36"/>
    <mergeCell ref="C35:F35"/>
    <mergeCell ref="C34:F34"/>
    <mergeCell ref="C33:F33"/>
  </mergeCells>
  <phoneticPr fontId="4" type="noConversion"/>
  <conditionalFormatting sqref="A6">
    <cfRule type="cellIs" dxfId="15" priority="28" stopIfTrue="1" operator="notEqual">
      <formula>""</formula>
    </cfRule>
  </conditionalFormatting>
  <conditionalFormatting sqref="A16">
    <cfRule type="cellIs" dxfId="14" priority="21" stopIfTrue="1" operator="notEqual">
      <formula>""</formula>
    </cfRule>
  </conditionalFormatting>
  <conditionalFormatting sqref="B25:B26">
    <cfRule type="expression" dxfId="12" priority="18">
      <formula>$A25:$A27&lt;&gt;""</formula>
    </cfRule>
  </conditionalFormatting>
  <conditionalFormatting sqref="B27">
    <cfRule type="expression" dxfId="11" priority="35">
      <formula>$A27:$A31&lt;&gt;""</formula>
    </cfRule>
  </conditionalFormatting>
  <conditionalFormatting sqref="B29:B31">
    <cfRule type="expression" dxfId="10" priority="16">
      <formula>$B29:$B34&lt;&gt;"✓"</formula>
    </cfRule>
  </conditionalFormatting>
  <conditionalFormatting sqref="B32:B38">
    <cfRule type="expression" dxfId="9" priority="32">
      <formula>$B32:$B38&lt;&gt;"✓"</formula>
    </cfRule>
  </conditionalFormatting>
  <conditionalFormatting sqref="C8:E8">
    <cfRule type="expression" dxfId="8" priority="25" stopIfTrue="1">
      <formula>C7="Joint"</formula>
    </cfRule>
  </conditionalFormatting>
  <conditionalFormatting sqref="C9:E9">
    <cfRule type="expression" dxfId="7" priority="26" stopIfTrue="1">
      <formula>C7="Joint"</formula>
    </cfRule>
  </conditionalFormatting>
  <conditionalFormatting sqref="C25:E26">
    <cfRule type="expression" dxfId="6" priority="17">
      <formula>$A25:$A27&lt;&gt;""</formula>
    </cfRule>
  </conditionalFormatting>
  <conditionalFormatting sqref="C27:E27">
    <cfRule type="expression" dxfId="5" priority="37">
      <formula>$A27:$A31&lt;&gt;""</formula>
    </cfRule>
  </conditionalFormatting>
  <conditionalFormatting sqref="G12:G15">
    <cfRule type="expression" dxfId="2" priority="15">
      <formula>$F12:$F16&lt;&gt;""</formula>
    </cfRule>
  </conditionalFormatting>
  <conditionalFormatting sqref="G17">
    <cfRule type="expression" dxfId="1" priority="30">
      <formula>$F11:$F15&lt;&gt;""</formula>
    </cfRule>
  </conditionalFormatting>
  <conditionalFormatting sqref="G25">
    <cfRule type="expression" dxfId="0" priority="3">
      <formula>$F25:$F31&lt;&gt;""</formula>
    </cfRule>
  </conditionalFormatting>
  <dataValidations count="9">
    <dataValidation type="list" operator="equal" allowBlank="1" showErrorMessage="1" sqref="C7" xr:uid="{00000000-0002-0000-0000-000000000000}">
      <formula1>"Basic,Honors,Joint,MBB"</formula1>
      <formula2>0</formula2>
    </dataValidation>
    <dataValidation operator="equal" allowBlank="1" showErrorMessage="1" sqref="C8:E8" xr:uid="{00000000-0002-0000-0000-000001000000}">
      <formula1>0</formula1>
      <formula2>0</formula2>
    </dataValidation>
    <dataValidation type="list" operator="equal" allowBlank="1" showErrorMessage="1" sqref="C9" xr:uid="{00000000-0002-0000-0000-000002000000}">
      <formula1>"Primary,Allied,"</formula1>
    </dataValidation>
    <dataValidation type="list" operator="equal" allowBlank="1" showErrorMessage="1" sqref="C14" xr:uid="{00000000-0002-0000-0000-000005000000}">
      <formula1>"AM22a,Math 21b,AM 21b,Math 22a (Fall 2019 and later),Math 22b (Spring 2019 and earlier),Math 23a,Math 25a,Math 55a,Other"</formula1>
    </dataValidation>
    <dataValidation type="list" allowBlank="1" showInputMessage="1" showErrorMessage="1" sqref="C3" xr:uid="{00000000-0002-0000-0000-000009000000}">
      <formula1>"Sophomore,Junior,Senior,Freshman,Other"</formula1>
    </dataValidation>
    <dataValidation operator="equal" allowBlank="1" showErrorMessage="1" sqref="D7:E7 D9:E9" xr:uid="{00000000-0002-0000-0000-00000A000000}"/>
    <dataValidation type="list" allowBlank="1" showInputMessage="1" showErrorMessage="1" sqref="C4" xr:uid="{00000000-0002-0000-0000-00000D000000}">
      <formula1>"Declare CS concentration,Update study plan"</formula1>
    </dataValidation>
    <dataValidation type="list" allowBlank="1" showInputMessage="1" showErrorMessage="1" sqref="C11:C13" xr:uid="{00000000-0002-0000-0000-00000E000000}">
      <formula1>"None,Math 1a, Math 1b, Math Ma, Math Mb"</formula1>
    </dataValidation>
    <dataValidation type="list" operator="equal" allowBlank="1" showErrorMessage="1" sqref="C15" xr:uid="{D2106CAD-F16A-C047-BA72-27ED2E95821A}">
      <formula1>"Stat110,ES150,Math154,Other"</formula1>
    </dataValidation>
  </dataValidations>
  <pageMargins left="0.79" right="0.79" top="1.03" bottom="1.03" header="0.79" footer="0.79"/>
  <pageSetup scale="55" orientation="portrait" useFirstPageNumber="1" horizontalDpi="300" verticalDpi="300" r:id="rId1"/>
  <headerFooter>
    <oddHeader>&amp;CHarvard Computer Science Plan of Study</oddHeader>
    <oddFooter>&amp;CPage &amp;P&amp;R&amp;D &amp;T</oddFooter>
  </headerFooter>
  <extLst>
    <ext xmlns:x14="http://schemas.microsoft.com/office/spreadsheetml/2009/9/main" uri="{78C0D931-6437-407d-A8EE-F0AAD7539E65}">
      <x14:conditionalFormattings>
        <x14:conditionalFormatting xmlns:xm="http://schemas.microsoft.com/office/excel/2006/main">
          <x14:cfRule type="expression" priority="14" id="{6D36258F-3C30-A544-B133-4AFC76CCF914}">
            <xm:f>Computations!$X6</xm:f>
            <x14:dxf>
              <font>
                <b/>
                <i val="0"/>
                <color rgb="FFC00000"/>
              </font>
            </x14:dxf>
          </x14:cfRule>
          <xm:sqref>A17:A27</xm:sqref>
        </x14:conditionalFormatting>
        <x14:conditionalFormatting xmlns:xm="http://schemas.microsoft.com/office/excel/2006/main">
          <x14:cfRule type="expression" priority="2" id="{9CED9D17-9C4F-D14D-B8BE-65F7236E082D}">
            <xm:f>Computations!$AN$2&amp;""="TRUE"</xm:f>
            <x14:dxf>
              <fill>
                <patternFill>
                  <bgColor rgb="FFCCCCCC"/>
                </patternFill>
              </fill>
            </x14:dxf>
          </x14:cfRule>
          <xm:sqref>F16</xm:sqref>
        </x14:conditionalFormatting>
        <x14:conditionalFormatting xmlns:xm="http://schemas.microsoft.com/office/excel/2006/main">
          <x14:cfRule type="expression" priority="1" id="{993004B0-5A42-7D49-BCAE-7BD58C119660}">
            <xm:f>_xlfn.ARRAYTOTEXT(Computations!$V6:$V6)&lt;&gt;"FALSE"</xm:f>
            <x14:dxf>
              <fill>
                <patternFill>
                  <bgColor rgb="FFFFD323"/>
                </patternFill>
              </fill>
            </x14:dxf>
          </x14:cfRule>
          <xm:sqref>F17:F27</xm:sqref>
        </x14:conditionalFormatting>
      </x14:conditionalFormattings>
    </ext>
    <ext xmlns:x14="http://schemas.microsoft.com/office/spreadsheetml/2009/9/main" uri="{CCE6A557-97BC-4b89-ADB6-D9C93CAAB3DF}">
      <x14:dataValidations xmlns:xm="http://schemas.microsoft.com/office/excel/2006/main" count="4">
        <x14:dataValidation type="list" operator="equal" allowBlank="1" showErrorMessage="1" xr:uid="{17DEE711-9513-3943-8A60-16A4B075EF3C}">
          <x14:formula1>
            <xm:f>Computations!$H$5:$H$18</xm:f>
          </x14:formula1>
          <xm:sqref>B11:B15</xm:sqref>
        </x14:dataValidation>
        <x14:dataValidation type="list" allowBlank="1" showInputMessage="1" showErrorMessage="1" xr:uid="{C8AF3EC9-B6AA-0940-B2BE-5F0799D64CAF}">
          <x14:formula1>
            <xm:f>Computations!$H$5:$H$18</xm:f>
          </x14:formula1>
          <xm:sqref>B17:B27</xm:sqref>
        </x14:dataValidation>
        <x14:dataValidation type="list" allowBlank="1" showInputMessage="1" showErrorMessage="1" xr:uid="{A69E8F35-BC39-E849-A855-1E30D351A461}">
          <x14:formula1>
            <xm:f>Computations!$I$35:$I$38</xm:f>
          </x14:formula1>
          <xm:sqref>E17:E27 E11:E15</xm:sqref>
        </x14:dataValidation>
        <x14:dataValidation type="list" allowBlank="1" showInputMessage="1" showErrorMessage="1" xr:uid="{7BBFE1BE-5A3F-F347-8D19-4290BDAAF1BD}">
          <x14:formula1>
            <xm:f>Computations!$L$5:$L$43</xm:f>
          </x14:formula1>
          <xm:sqref>D17:D27 D11:D15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AB0262-840F-074D-A742-4EEC5A6E3BFB}">
  <dimension ref="A1:AB1000"/>
  <sheetViews>
    <sheetView topLeftCell="I154" zoomScaleNormal="100" workbookViewId="0">
      <selection activeCell="C2" sqref="C2:AA205"/>
    </sheetView>
  </sheetViews>
  <sheetFormatPr baseColWidth="10" defaultColWidth="10.83203125" defaultRowHeight="13" x14ac:dyDescent="0.15"/>
  <cols>
    <col min="1" max="1" width="14" style="26" bestFit="1" customWidth="1"/>
    <col min="2" max="2" width="16.1640625" style="26" customWidth="1"/>
    <col min="3" max="3" width="15" style="3" bestFit="1" customWidth="1"/>
    <col min="4" max="4" width="10.6640625" style="3" bestFit="1" customWidth="1"/>
    <col min="5" max="5" width="9.6640625" style="3" bestFit="1" customWidth="1"/>
    <col min="6" max="6" width="7.6640625" style="3" bestFit="1" customWidth="1"/>
    <col min="7" max="7" width="7.6640625" style="3" customWidth="1"/>
    <col min="8" max="8" width="60.33203125" style="3" bestFit="1" customWidth="1"/>
    <col min="9" max="16384" width="10.83203125" style="3"/>
  </cols>
  <sheetData>
    <row r="1" spans="1:28" s="32" customFormat="1" ht="14" x14ac:dyDescent="0.15">
      <c r="A1" s="25" t="s">
        <v>178</v>
      </c>
      <c r="B1" s="25" t="s">
        <v>365</v>
      </c>
      <c r="C1" s="31" t="s">
        <v>248</v>
      </c>
      <c r="D1" s="31" t="s">
        <v>249</v>
      </c>
      <c r="E1" s="31" t="s">
        <v>250</v>
      </c>
      <c r="F1" s="31" t="s">
        <v>251</v>
      </c>
      <c r="G1" s="31" t="s">
        <v>520</v>
      </c>
      <c r="H1" s="31" t="s">
        <v>78</v>
      </c>
      <c r="I1" s="31" t="s">
        <v>416</v>
      </c>
      <c r="J1" s="31" t="s">
        <v>80</v>
      </c>
      <c r="K1" s="31" t="s">
        <v>179</v>
      </c>
      <c r="L1" s="31" t="s">
        <v>180</v>
      </c>
      <c r="M1" s="31" t="s">
        <v>181</v>
      </c>
      <c r="N1" s="31" t="s">
        <v>186</v>
      </c>
      <c r="O1" s="31" t="s">
        <v>252</v>
      </c>
      <c r="P1" s="31" t="s">
        <v>185</v>
      </c>
      <c r="Q1" s="31" t="s">
        <v>184</v>
      </c>
      <c r="R1" s="31" t="s">
        <v>183</v>
      </c>
      <c r="S1" s="31" t="s">
        <v>182</v>
      </c>
      <c r="T1" s="31" t="s">
        <v>218</v>
      </c>
      <c r="U1" s="31" t="s">
        <v>215</v>
      </c>
      <c r="V1" s="31" t="s">
        <v>161</v>
      </c>
      <c r="W1" s="31" t="s">
        <v>83</v>
      </c>
      <c r="X1" s="31" t="s">
        <v>75</v>
      </c>
      <c r="Y1" s="31"/>
      <c r="Z1" s="31"/>
      <c r="AA1" s="31"/>
      <c r="AB1" s="31"/>
    </row>
    <row r="2" spans="1:28" ht="14" x14ac:dyDescent="0.15">
      <c r="A2" s="26" t="str">
        <f>SUBSTITUTE(SUBSTITUTE(SUBSTITUTE(SUBSTITUTE(SUBSTITUTE(C2,"APMTH","AM"),"ENG-SCI","ES"),"COMPSCI","CS"),"  ","")," ","")</f>
        <v>AC215</v>
      </c>
      <c r="B2" s="26" t="str">
        <f>A2&amp;":"&amp;D2</f>
        <v>AC215:</v>
      </c>
      <c r="C2" s="33" t="s">
        <v>631</v>
      </c>
      <c r="H2" s="33" t="s">
        <v>632</v>
      </c>
      <c r="J2" s="33" t="s">
        <v>80</v>
      </c>
      <c r="U2" s="33" t="s">
        <v>215</v>
      </c>
      <c r="X2" s="33" t="s">
        <v>633</v>
      </c>
    </row>
    <row r="3" spans="1:28" ht="14" x14ac:dyDescent="0.15">
      <c r="A3" s="26" t="str">
        <f t="shared" ref="A3:A66" si="0">SUBSTITUTE(SUBSTITUTE(SUBSTITUTE(SUBSTITUTE(SUBSTITUTE(C3,"APMTH","AM"),"ENG-SCI","ES"),"COMPSCI","CS"),"  ","")," ","")</f>
        <v>AC221</v>
      </c>
      <c r="B3" s="26" t="str">
        <f t="shared" ref="B3:B66" si="1">A3&amp;":"&amp;D3</f>
        <v>AC221:</v>
      </c>
      <c r="C3" s="33" t="s">
        <v>253</v>
      </c>
      <c r="H3" s="33" t="s">
        <v>79</v>
      </c>
      <c r="J3" s="33" t="s">
        <v>80</v>
      </c>
      <c r="S3" s="33" t="s">
        <v>182</v>
      </c>
      <c r="X3" s="33" t="s">
        <v>471</v>
      </c>
    </row>
    <row r="4" spans="1:28" ht="14" x14ac:dyDescent="0.15">
      <c r="A4" s="26" t="str">
        <f t="shared" si="0"/>
        <v>AC295</v>
      </c>
      <c r="B4" s="26" t="str">
        <f t="shared" si="1"/>
        <v>AC295:Fall 2021</v>
      </c>
      <c r="C4" s="33" t="s">
        <v>254</v>
      </c>
      <c r="D4" s="33" t="s">
        <v>32</v>
      </c>
      <c r="E4" s="33" t="s">
        <v>521</v>
      </c>
      <c r="H4" s="33" t="s">
        <v>388</v>
      </c>
      <c r="J4" s="33" t="s">
        <v>80</v>
      </c>
      <c r="S4" s="33" t="s">
        <v>182</v>
      </c>
      <c r="U4" s="33" t="s">
        <v>215</v>
      </c>
      <c r="X4" s="33" t="s">
        <v>389</v>
      </c>
    </row>
    <row r="5" spans="1:28" ht="14" x14ac:dyDescent="0.15">
      <c r="A5" s="26" t="str">
        <f t="shared" si="0"/>
        <v>AM21A</v>
      </c>
      <c r="B5" s="26" t="str">
        <f t="shared" si="1"/>
        <v>AM21A:</v>
      </c>
      <c r="C5" s="33" t="s">
        <v>255</v>
      </c>
      <c r="H5" s="33" t="s">
        <v>81</v>
      </c>
    </row>
    <row r="6" spans="1:28" ht="14" x14ac:dyDescent="0.15">
      <c r="A6" s="26" t="str">
        <f t="shared" si="0"/>
        <v>AM22A</v>
      </c>
      <c r="B6" s="26" t="str">
        <f t="shared" si="1"/>
        <v>AM22A:</v>
      </c>
      <c r="C6" s="33" t="s">
        <v>256</v>
      </c>
      <c r="H6" s="33" t="s">
        <v>82</v>
      </c>
      <c r="W6" s="33" t="s">
        <v>83</v>
      </c>
      <c r="X6" s="33" t="s">
        <v>83</v>
      </c>
    </row>
    <row r="7" spans="1:28" ht="14" x14ac:dyDescent="0.15">
      <c r="A7" s="26" t="str">
        <f t="shared" si="0"/>
        <v>AM22B</v>
      </c>
      <c r="B7" s="26" t="str">
        <f t="shared" si="1"/>
        <v>AM22B:</v>
      </c>
      <c r="C7" s="33" t="s">
        <v>257</v>
      </c>
      <c r="H7" s="33" t="s">
        <v>84</v>
      </c>
    </row>
    <row r="8" spans="1:28" ht="14" x14ac:dyDescent="0.15">
      <c r="A8" s="26" t="str">
        <f t="shared" si="0"/>
        <v>AM106</v>
      </c>
      <c r="B8" s="26" t="str">
        <f t="shared" si="1"/>
        <v>AM106:</v>
      </c>
      <c r="C8" s="33" t="s">
        <v>258</v>
      </c>
      <c r="H8" s="33" t="s">
        <v>85</v>
      </c>
      <c r="J8" s="33" t="s">
        <v>80</v>
      </c>
      <c r="X8" s="33" t="s">
        <v>80</v>
      </c>
    </row>
    <row r="9" spans="1:28" ht="14" x14ac:dyDescent="0.15">
      <c r="A9" s="26" t="str">
        <f t="shared" si="0"/>
        <v>AM107</v>
      </c>
      <c r="B9" s="26" t="str">
        <f t="shared" si="1"/>
        <v>AM107:</v>
      </c>
      <c r="C9" s="33" t="s">
        <v>259</v>
      </c>
      <c r="H9" s="33" t="s">
        <v>86</v>
      </c>
      <c r="J9" s="33" t="s">
        <v>80</v>
      </c>
      <c r="M9" s="33" t="s">
        <v>181</v>
      </c>
      <c r="N9" s="33" t="s">
        <v>186</v>
      </c>
      <c r="U9" s="33" t="s">
        <v>215</v>
      </c>
      <c r="X9" s="33" t="s">
        <v>634</v>
      </c>
    </row>
    <row r="10" spans="1:28" ht="14" x14ac:dyDescent="0.15">
      <c r="A10" s="26" t="str">
        <f t="shared" si="0"/>
        <v>AM115</v>
      </c>
      <c r="B10" s="26" t="str">
        <f t="shared" si="1"/>
        <v>AM115:</v>
      </c>
      <c r="C10" s="33" t="s">
        <v>391</v>
      </c>
      <c r="H10" s="33" t="s">
        <v>392</v>
      </c>
      <c r="J10" s="33" t="s">
        <v>80</v>
      </c>
      <c r="S10" s="33" t="s">
        <v>182</v>
      </c>
      <c r="X10" s="33" t="s">
        <v>387</v>
      </c>
    </row>
    <row r="11" spans="1:28" ht="14" x14ac:dyDescent="0.15">
      <c r="A11" s="26" t="str">
        <f t="shared" si="0"/>
        <v>AM120</v>
      </c>
      <c r="B11" s="26" t="str">
        <f t="shared" si="1"/>
        <v>AM120:</v>
      </c>
      <c r="C11" s="33" t="s">
        <v>260</v>
      </c>
      <c r="H11" s="33" t="s">
        <v>774</v>
      </c>
      <c r="J11" s="33" t="s">
        <v>80</v>
      </c>
      <c r="X11" s="33" t="s">
        <v>80</v>
      </c>
    </row>
    <row r="12" spans="1:28" ht="14" x14ac:dyDescent="0.15">
      <c r="A12" s="26" t="str">
        <f t="shared" si="0"/>
        <v>AM121</v>
      </c>
      <c r="B12" s="26" t="str">
        <f t="shared" si="1"/>
        <v>AM121:</v>
      </c>
      <c r="C12" s="33" t="s">
        <v>261</v>
      </c>
      <c r="H12" s="33" t="s">
        <v>87</v>
      </c>
      <c r="J12" s="33" t="s">
        <v>80</v>
      </c>
      <c r="X12" s="33" t="s">
        <v>80</v>
      </c>
    </row>
    <row r="13" spans="1:28" ht="14" x14ac:dyDescent="0.15">
      <c r="A13" s="26" t="str">
        <f t="shared" si="0"/>
        <v>AM158</v>
      </c>
      <c r="B13" s="26" t="str">
        <f t="shared" si="1"/>
        <v>AM158:</v>
      </c>
      <c r="C13" s="33" t="s">
        <v>505</v>
      </c>
      <c r="E13" s="33" t="s">
        <v>506</v>
      </c>
      <c r="H13" s="33" t="s">
        <v>507</v>
      </c>
      <c r="J13" s="33" t="s">
        <v>80</v>
      </c>
      <c r="X13" s="33" t="s">
        <v>80</v>
      </c>
    </row>
    <row r="14" spans="1:28" ht="14" x14ac:dyDescent="0.15">
      <c r="A14" s="26" t="str">
        <f t="shared" si="0"/>
        <v>AM207</v>
      </c>
      <c r="B14" s="26" t="str">
        <f t="shared" si="1"/>
        <v>AM207:</v>
      </c>
      <c r="C14" s="33" t="s">
        <v>393</v>
      </c>
      <c r="H14" s="33" t="s">
        <v>394</v>
      </c>
      <c r="J14" s="33" t="s">
        <v>80</v>
      </c>
      <c r="X14" s="33" t="s">
        <v>80</v>
      </c>
    </row>
    <row r="15" spans="1:28" ht="14" x14ac:dyDescent="0.15">
      <c r="A15" s="26" t="str">
        <f t="shared" si="0"/>
        <v>AM220</v>
      </c>
      <c r="B15" s="26" t="str">
        <f t="shared" si="1"/>
        <v>AM220:</v>
      </c>
      <c r="C15" s="33" t="s">
        <v>467</v>
      </c>
      <c r="H15" s="33" t="s">
        <v>468</v>
      </c>
      <c r="J15" s="33" t="s">
        <v>80</v>
      </c>
      <c r="M15" s="33" t="s">
        <v>181</v>
      </c>
      <c r="T15" s="33" t="s">
        <v>218</v>
      </c>
      <c r="U15" s="33" t="s">
        <v>215</v>
      </c>
      <c r="X15" s="33" t="s">
        <v>635</v>
      </c>
    </row>
    <row r="16" spans="1:28" ht="14" x14ac:dyDescent="0.15">
      <c r="A16" s="26" t="str">
        <f t="shared" si="0"/>
        <v>CS1</v>
      </c>
      <c r="B16" s="26" t="str">
        <f t="shared" si="1"/>
        <v>CS1:</v>
      </c>
      <c r="C16" s="33" t="s">
        <v>262</v>
      </c>
      <c r="H16" s="33" t="s">
        <v>88</v>
      </c>
      <c r="J16" s="33" t="s">
        <v>80</v>
      </c>
      <c r="X16" s="33" t="s">
        <v>80</v>
      </c>
    </row>
    <row r="17" spans="1:24" ht="14" x14ac:dyDescent="0.15">
      <c r="A17" s="26" t="str">
        <f t="shared" si="0"/>
        <v>CS10</v>
      </c>
      <c r="B17" s="26" t="str">
        <f t="shared" si="1"/>
        <v>CS10:</v>
      </c>
      <c r="C17" s="33" t="s">
        <v>263</v>
      </c>
      <c r="E17" s="33" t="s">
        <v>264</v>
      </c>
      <c r="H17" s="33" t="s">
        <v>89</v>
      </c>
      <c r="I17" s="33" t="s">
        <v>636</v>
      </c>
      <c r="J17" s="33" t="s">
        <v>80</v>
      </c>
      <c r="X17" s="33" t="s">
        <v>80</v>
      </c>
    </row>
    <row r="18" spans="1:24" ht="14" x14ac:dyDescent="0.15">
      <c r="A18" s="26" t="str">
        <f t="shared" si="0"/>
        <v>CS20</v>
      </c>
      <c r="B18" s="26" t="str">
        <f t="shared" si="1"/>
        <v>CS20:</v>
      </c>
      <c r="C18" s="33" t="s">
        <v>265</v>
      </c>
      <c r="H18" s="33" t="s">
        <v>90</v>
      </c>
      <c r="J18" s="33" t="s">
        <v>80</v>
      </c>
      <c r="M18" s="33" t="s">
        <v>181</v>
      </c>
      <c r="N18" s="33" t="s">
        <v>186</v>
      </c>
      <c r="X18" s="33" t="s">
        <v>469</v>
      </c>
    </row>
    <row r="19" spans="1:24" ht="14" x14ac:dyDescent="0.15">
      <c r="A19" s="26" t="str">
        <f t="shared" si="0"/>
        <v>CS32</v>
      </c>
      <c r="B19" s="26" t="str">
        <f t="shared" si="1"/>
        <v>CS32:</v>
      </c>
      <c r="C19" s="33" t="s">
        <v>266</v>
      </c>
      <c r="H19" s="33" t="s">
        <v>395</v>
      </c>
      <c r="I19" s="33" t="s">
        <v>417</v>
      </c>
      <c r="J19" s="33" t="s">
        <v>80</v>
      </c>
      <c r="K19" s="33" t="s">
        <v>179</v>
      </c>
      <c r="X19" s="33" t="s">
        <v>470</v>
      </c>
    </row>
    <row r="20" spans="1:24" ht="14" x14ac:dyDescent="0.15">
      <c r="A20" s="26" t="str">
        <f t="shared" si="0"/>
        <v>CS37</v>
      </c>
      <c r="B20" s="26" t="str">
        <f t="shared" si="1"/>
        <v>CS37:</v>
      </c>
      <c r="C20" s="33" t="s">
        <v>439</v>
      </c>
      <c r="E20" s="33" t="s">
        <v>637</v>
      </c>
      <c r="H20" s="33" t="s">
        <v>440</v>
      </c>
      <c r="J20" s="33" t="s">
        <v>80</v>
      </c>
      <c r="S20" s="33" t="s">
        <v>182</v>
      </c>
      <c r="X20" s="33" t="s">
        <v>471</v>
      </c>
    </row>
    <row r="21" spans="1:24" ht="14" x14ac:dyDescent="0.15">
      <c r="A21" s="26" t="str">
        <f t="shared" si="0"/>
        <v>CS50</v>
      </c>
      <c r="B21" s="26" t="str">
        <f t="shared" si="1"/>
        <v>CS50:</v>
      </c>
      <c r="C21" s="33" t="s">
        <v>267</v>
      </c>
      <c r="H21" s="33" t="s">
        <v>91</v>
      </c>
      <c r="I21" s="33" t="s">
        <v>418</v>
      </c>
      <c r="J21" s="33" t="s">
        <v>80</v>
      </c>
      <c r="K21" s="33" t="s">
        <v>179</v>
      </c>
      <c r="X21" s="33" t="s">
        <v>470</v>
      </c>
    </row>
    <row r="22" spans="1:24" ht="14" x14ac:dyDescent="0.15">
      <c r="A22" s="26" t="str">
        <f t="shared" si="0"/>
        <v>CS51</v>
      </c>
      <c r="B22" s="26" t="str">
        <f t="shared" si="1"/>
        <v>CS51:</v>
      </c>
      <c r="C22" s="33" t="s">
        <v>268</v>
      </c>
      <c r="H22" s="33" t="s">
        <v>92</v>
      </c>
      <c r="J22" s="33" t="s">
        <v>80</v>
      </c>
      <c r="L22" s="33" t="s">
        <v>180</v>
      </c>
      <c r="X22" s="33" t="s">
        <v>472</v>
      </c>
    </row>
    <row r="23" spans="1:24" ht="14" x14ac:dyDescent="0.15">
      <c r="A23" s="26" t="str">
        <f t="shared" si="0"/>
        <v>CS61</v>
      </c>
      <c r="B23" s="26" t="str">
        <f t="shared" si="1"/>
        <v>CS61:</v>
      </c>
      <c r="C23" s="33" t="s">
        <v>269</v>
      </c>
      <c r="H23" s="33" t="s">
        <v>93</v>
      </c>
      <c r="J23" s="33" t="s">
        <v>80</v>
      </c>
      <c r="L23" s="33" t="s">
        <v>180</v>
      </c>
      <c r="R23" s="33" t="s">
        <v>183</v>
      </c>
      <c r="X23" s="33" t="s">
        <v>473</v>
      </c>
    </row>
    <row r="24" spans="1:24" ht="14" x14ac:dyDescent="0.15">
      <c r="A24" s="26" t="str">
        <f t="shared" si="0"/>
        <v>CS73</v>
      </c>
      <c r="B24" s="26" t="str">
        <f t="shared" si="1"/>
        <v>CS73:</v>
      </c>
      <c r="C24" s="33" t="s">
        <v>419</v>
      </c>
      <c r="H24" s="33" t="s">
        <v>420</v>
      </c>
      <c r="J24" s="33" t="s">
        <v>80</v>
      </c>
      <c r="X24" s="33" t="s">
        <v>474</v>
      </c>
    </row>
    <row r="25" spans="1:24" ht="14" x14ac:dyDescent="0.15">
      <c r="A25" s="26" t="str">
        <f t="shared" si="0"/>
        <v>CS79</v>
      </c>
      <c r="B25" s="26" t="str">
        <f t="shared" si="1"/>
        <v>CS79:</v>
      </c>
      <c r="C25" s="33" t="s">
        <v>421</v>
      </c>
      <c r="H25" s="33" t="s">
        <v>120</v>
      </c>
      <c r="J25" s="33" t="s">
        <v>80</v>
      </c>
      <c r="X25" s="33" t="s">
        <v>474</v>
      </c>
    </row>
    <row r="26" spans="1:24" ht="14" x14ac:dyDescent="0.15">
      <c r="A26" s="26" t="str">
        <f t="shared" si="0"/>
        <v>CS90NAR</v>
      </c>
      <c r="B26" s="26" t="str">
        <f t="shared" si="1"/>
        <v>CS90NAR:</v>
      </c>
      <c r="C26" s="33" t="s">
        <v>272</v>
      </c>
      <c r="H26" s="33" t="s">
        <v>96</v>
      </c>
    </row>
    <row r="27" spans="1:24" ht="14" x14ac:dyDescent="0.15">
      <c r="A27" s="26" t="str">
        <f t="shared" si="0"/>
        <v>CS90NBR</v>
      </c>
      <c r="B27" s="26" t="str">
        <f t="shared" si="1"/>
        <v>CS90NBR:</v>
      </c>
      <c r="C27" s="33" t="s">
        <v>273</v>
      </c>
      <c r="H27" s="33" t="s">
        <v>97</v>
      </c>
    </row>
    <row r="28" spans="1:24" ht="14" x14ac:dyDescent="0.15">
      <c r="A28" s="26" t="str">
        <f t="shared" si="0"/>
        <v>CS90NCR</v>
      </c>
      <c r="B28" s="26" t="str">
        <f t="shared" si="1"/>
        <v>CS90NCR:</v>
      </c>
      <c r="C28" s="33" t="s">
        <v>274</v>
      </c>
      <c r="H28" s="33" t="s">
        <v>98</v>
      </c>
    </row>
    <row r="29" spans="1:24" ht="14" x14ac:dyDescent="0.15">
      <c r="A29" s="26" t="str">
        <f t="shared" si="0"/>
        <v>CS90NDR</v>
      </c>
      <c r="B29" s="26" t="str">
        <f t="shared" si="1"/>
        <v>CS90NDR:</v>
      </c>
      <c r="C29" s="33" t="s">
        <v>493</v>
      </c>
      <c r="H29" s="33" t="s">
        <v>494</v>
      </c>
    </row>
    <row r="30" spans="1:24" ht="14" x14ac:dyDescent="0.15">
      <c r="A30" s="26" t="str">
        <f t="shared" si="0"/>
        <v>CS91R</v>
      </c>
      <c r="B30" s="26" t="str">
        <f t="shared" si="1"/>
        <v>CS91R:</v>
      </c>
      <c r="C30" s="33" t="s">
        <v>270</v>
      </c>
      <c r="H30" s="33" t="s">
        <v>94</v>
      </c>
      <c r="I30" s="33" t="s">
        <v>422</v>
      </c>
      <c r="J30" s="33" t="s">
        <v>80</v>
      </c>
      <c r="X30" s="33" t="s">
        <v>80</v>
      </c>
    </row>
    <row r="31" spans="1:24" ht="14" x14ac:dyDescent="0.15">
      <c r="A31" s="26" t="str">
        <f t="shared" si="0"/>
        <v>CS96</v>
      </c>
      <c r="B31" s="26" t="str">
        <f t="shared" si="1"/>
        <v>CS96:</v>
      </c>
      <c r="C31" s="33" t="s">
        <v>271</v>
      </c>
      <c r="H31" s="33" t="s">
        <v>95</v>
      </c>
      <c r="J31" s="33" t="s">
        <v>80</v>
      </c>
      <c r="X31" s="33" t="s">
        <v>474</v>
      </c>
    </row>
    <row r="32" spans="1:24" ht="14" x14ac:dyDescent="0.15">
      <c r="A32" s="26" t="str">
        <f t="shared" si="0"/>
        <v>CS1050</v>
      </c>
      <c r="B32" s="26" t="str">
        <f t="shared" si="1"/>
        <v>CS1050:</v>
      </c>
      <c r="C32" s="33" t="s">
        <v>522</v>
      </c>
      <c r="G32" s="33" t="s">
        <v>275</v>
      </c>
      <c r="H32" s="33" t="s">
        <v>99</v>
      </c>
      <c r="J32" s="33" t="s">
        <v>80</v>
      </c>
      <c r="U32" s="33" t="s">
        <v>215</v>
      </c>
      <c r="X32" s="33" t="s">
        <v>475</v>
      </c>
    </row>
    <row r="33" spans="1:24" ht="14" x14ac:dyDescent="0.15">
      <c r="A33" s="26" t="str">
        <f t="shared" si="0"/>
        <v>CS1060</v>
      </c>
      <c r="B33" s="26" t="str">
        <f t="shared" si="1"/>
        <v>CS1060:</v>
      </c>
      <c r="C33" s="33" t="s">
        <v>638</v>
      </c>
      <c r="H33" s="33" t="s">
        <v>639</v>
      </c>
      <c r="J33" s="33" t="s">
        <v>80</v>
      </c>
      <c r="L33" s="33" t="s">
        <v>180</v>
      </c>
      <c r="U33" s="33" t="s">
        <v>215</v>
      </c>
      <c r="X33" s="33" t="s">
        <v>640</v>
      </c>
    </row>
    <row r="34" spans="1:24" ht="14" x14ac:dyDescent="0.15">
      <c r="A34" s="26" t="str">
        <f t="shared" si="0"/>
        <v>CS1070</v>
      </c>
      <c r="B34" s="26" t="str">
        <f t="shared" si="1"/>
        <v>CS1070:</v>
      </c>
      <c r="C34" s="33" t="s">
        <v>523</v>
      </c>
      <c r="E34" s="33" t="s">
        <v>277</v>
      </c>
      <c r="G34" s="33" t="s">
        <v>276</v>
      </c>
      <c r="H34" s="33" t="s">
        <v>100</v>
      </c>
      <c r="I34" s="33" t="s">
        <v>636</v>
      </c>
      <c r="J34" s="33" t="s">
        <v>80</v>
      </c>
      <c r="K34" s="33" t="s">
        <v>179</v>
      </c>
      <c r="U34" s="33" t="s">
        <v>215</v>
      </c>
      <c r="X34" s="33" t="s">
        <v>476</v>
      </c>
    </row>
    <row r="35" spans="1:24" ht="14" x14ac:dyDescent="0.15">
      <c r="A35" s="26" t="str">
        <f t="shared" si="0"/>
        <v>CS1090A</v>
      </c>
      <c r="B35" s="26" t="str">
        <f t="shared" si="1"/>
        <v>CS1090A:2025 and later</v>
      </c>
      <c r="C35" s="33" t="s">
        <v>524</v>
      </c>
      <c r="D35" s="33" t="s">
        <v>641</v>
      </c>
      <c r="E35" s="33" t="s">
        <v>423</v>
      </c>
      <c r="F35" s="33" t="s">
        <v>279</v>
      </c>
      <c r="G35" s="33" t="s">
        <v>278</v>
      </c>
      <c r="H35" s="33" t="s">
        <v>101</v>
      </c>
      <c r="I35" s="33" t="s">
        <v>642</v>
      </c>
      <c r="J35" s="33" t="s">
        <v>80</v>
      </c>
      <c r="K35" s="33" t="s">
        <v>179</v>
      </c>
      <c r="S35" s="33" t="s">
        <v>182</v>
      </c>
      <c r="X35" s="33" t="s">
        <v>643</v>
      </c>
    </row>
    <row r="36" spans="1:24" ht="14" x14ac:dyDescent="0.15">
      <c r="A36" s="26" t="str">
        <f t="shared" si="0"/>
        <v>CS1090A</v>
      </c>
      <c r="B36" s="26" t="str">
        <f t="shared" si="1"/>
        <v>CS1090A:</v>
      </c>
      <c r="C36" s="33" t="s">
        <v>524</v>
      </c>
      <c r="E36" s="33" t="s">
        <v>423</v>
      </c>
      <c r="F36" s="33" t="s">
        <v>279</v>
      </c>
      <c r="G36" s="33" t="s">
        <v>278</v>
      </c>
      <c r="H36" s="33" t="s">
        <v>101</v>
      </c>
      <c r="I36" s="33" t="s">
        <v>642</v>
      </c>
      <c r="J36" s="33" t="s">
        <v>80</v>
      </c>
      <c r="K36" s="33" t="s">
        <v>179</v>
      </c>
      <c r="S36" s="33" t="s">
        <v>182</v>
      </c>
      <c r="X36" s="33" t="s">
        <v>643</v>
      </c>
    </row>
    <row r="37" spans="1:24" ht="14" x14ac:dyDescent="0.15">
      <c r="A37" s="26" t="str">
        <f t="shared" si="0"/>
        <v>CS1090A</v>
      </c>
      <c r="B37" s="26" t="str">
        <f t="shared" si="1"/>
        <v>CS1090A:2024 and earlier</v>
      </c>
      <c r="C37" s="33" t="s">
        <v>524</v>
      </c>
      <c r="D37" s="33" t="s">
        <v>644</v>
      </c>
      <c r="E37" s="33" t="s">
        <v>423</v>
      </c>
      <c r="F37" s="33" t="s">
        <v>279</v>
      </c>
      <c r="G37" s="33" t="s">
        <v>278</v>
      </c>
      <c r="H37" s="33" t="s">
        <v>101</v>
      </c>
      <c r="J37" s="33" t="s">
        <v>80</v>
      </c>
      <c r="K37" s="33" t="s">
        <v>179</v>
      </c>
      <c r="S37" s="33" t="s">
        <v>182</v>
      </c>
      <c r="U37" s="33" t="s">
        <v>215</v>
      </c>
      <c r="X37" s="33" t="s">
        <v>477</v>
      </c>
    </row>
    <row r="38" spans="1:24" ht="14" x14ac:dyDescent="0.15">
      <c r="A38" s="26" t="str">
        <f t="shared" si="0"/>
        <v>CS1090A</v>
      </c>
      <c r="B38" s="26" t="str">
        <f t="shared" si="1"/>
        <v>CS1090A:Spring 2025</v>
      </c>
      <c r="C38" s="33" t="s">
        <v>524</v>
      </c>
      <c r="D38" s="33" t="s">
        <v>45</v>
      </c>
      <c r="E38" s="33" t="s">
        <v>423</v>
      </c>
      <c r="F38" s="33" t="s">
        <v>279</v>
      </c>
      <c r="G38" s="33" t="s">
        <v>278</v>
      </c>
      <c r="H38" s="33" t="s">
        <v>101</v>
      </c>
      <c r="J38" s="33" t="s">
        <v>80</v>
      </c>
      <c r="K38" s="33" t="s">
        <v>179</v>
      </c>
      <c r="S38" s="33" t="s">
        <v>182</v>
      </c>
      <c r="U38" s="33" t="s">
        <v>215</v>
      </c>
      <c r="X38" s="33" t="s">
        <v>477</v>
      </c>
    </row>
    <row r="39" spans="1:24" ht="14" x14ac:dyDescent="0.15">
      <c r="A39" s="26" t="str">
        <f t="shared" si="0"/>
        <v>CS1090A</v>
      </c>
      <c r="B39" s="26" t="str">
        <f t="shared" si="1"/>
        <v>CS1090A:Fall 2024</v>
      </c>
      <c r="C39" s="33" t="s">
        <v>524</v>
      </c>
      <c r="D39" s="33" t="s">
        <v>43</v>
      </c>
      <c r="E39" s="33" t="s">
        <v>423</v>
      </c>
      <c r="F39" s="33" t="s">
        <v>279</v>
      </c>
      <c r="G39" s="33" t="s">
        <v>278</v>
      </c>
      <c r="H39" s="33" t="s">
        <v>101</v>
      </c>
      <c r="J39" s="33" t="s">
        <v>80</v>
      </c>
      <c r="K39" s="33" t="s">
        <v>179</v>
      </c>
      <c r="S39" s="33" t="s">
        <v>182</v>
      </c>
      <c r="U39" s="33" t="s">
        <v>215</v>
      </c>
      <c r="X39" s="33" t="s">
        <v>477</v>
      </c>
    </row>
    <row r="40" spans="1:24" ht="14" x14ac:dyDescent="0.15">
      <c r="A40" s="26" t="str">
        <f t="shared" si="0"/>
        <v>CS1090A</v>
      </c>
      <c r="B40" s="26" t="str">
        <f t="shared" si="1"/>
        <v>CS1090A:Spring 2024</v>
      </c>
      <c r="C40" s="33" t="s">
        <v>524</v>
      </c>
      <c r="D40" s="33" t="s">
        <v>44</v>
      </c>
      <c r="E40" s="33" t="s">
        <v>423</v>
      </c>
      <c r="F40" s="33" t="s">
        <v>279</v>
      </c>
      <c r="G40" s="33" t="s">
        <v>278</v>
      </c>
      <c r="H40" s="33" t="s">
        <v>101</v>
      </c>
      <c r="J40" s="33" t="s">
        <v>80</v>
      </c>
      <c r="K40" s="33" t="s">
        <v>179</v>
      </c>
      <c r="S40" s="33" t="s">
        <v>182</v>
      </c>
      <c r="U40" s="33" t="s">
        <v>215</v>
      </c>
      <c r="X40" s="33" t="s">
        <v>477</v>
      </c>
    </row>
    <row r="41" spans="1:24" ht="14" x14ac:dyDescent="0.15">
      <c r="A41" s="26" t="str">
        <f t="shared" si="0"/>
        <v>CS1090A</v>
      </c>
      <c r="B41" s="26" t="str">
        <f t="shared" si="1"/>
        <v>CS1090A:Fall 2023</v>
      </c>
      <c r="C41" s="33" t="s">
        <v>524</v>
      </c>
      <c r="D41" s="33" t="s">
        <v>41</v>
      </c>
      <c r="E41" s="33" t="s">
        <v>423</v>
      </c>
      <c r="F41" s="33" t="s">
        <v>279</v>
      </c>
      <c r="G41" s="33" t="s">
        <v>278</v>
      </c>
      <c r="H41" s="33" t="s">
        <v>101</v>
      </c>
      <c r="J41" s="33" t="s">
        <v>80</v>
      </c>
      <c r="K41" s="33" t="s">
        <v>179</v>
      </c>
      <c r="S41" s="33" t="s">
        <v>182</v>
      </c>
      <c r="U41" s="33" t="s">
        <v>215</v>
      </c>
      <c r="X41" s="33" t="s">
        <v>477</v>
      </c>
    </row>
    <row r="42" spans="1:24" ht="14" x14ac:dyDescent="0.15">
      <c r="A42" s="26" t="str">
        <f t="shared" si="0"/>
        <v>CS1090A</v>
      </c>
      <c r="B42" s="26" t="str">
        <f t="shared" si="1"/>
        <v>CS1090A:Spring 2023</v>
      </c>
      <c r="C42" s="33" t="s">
        <v>524</v>
      </c>
      <c r="D42" s="33" t="s">
        <v>42</v>
      </c>
      <c r="E42" s="33" t="s">
        <v>423</v>
      </c>
      <c r="F42" s="33" t="s">
        <v>279</v>
      </c>
      <c r="G42" s="33" t="s">
        <v>278</v>
      </c>
      <c r="H42" s="33" t="s">
        <v>101</v>
      </c>
      <c r="J42" s="33" t="s">
        <v>80</v>
      </c>
      <c r="K42" s="33" t="s">
        <v>179</v>
      </c>
      <c r="S42" s="33" t="s">
        <v>182</v>
      </c>
      <c r="U42" s="33" t="s">
        <v>215</v>
      </c>
      <c r="X42" s="33" t="s">
        <v>477</v>
      </c>
    </row>
    <row r="43" spans="1:24" ht="14" x14ac:dyDescent="0.15">
      <c r="A43" s="26" t="str">
        <f t="shared" si="0"/>
        <v>CS1090A</v>
      </c>
      <c r="B43" s="26" t="str">
        <f t="shared" si="1"/>
        <v>CS1090A:Fall 2022</v>
      </c>
      <c r="C43" s="33" t="s">
        <v>524</v>
      </c>
      <c r="D43" s="33" t="s">
        <v>40</v>
      </c>
      <c r="E43" s="33" t="s">
        <v>423</v>
      </c>
      <c r="F43" s="33" t="s">
        <v>279</v>
      </c>
      <c r="G43" s="33" t="s">
        <v>278</v>
      </c>
      <c r="H43" s="33" t="s">
        <v>101</v>
      </c>
      <c r="J43" s="33" t="s">
        <v>80</v>
      </c>
      <c r="K43" s="33" t="s">
        <v>179</v>
      </c>
      <c r="S43" s="33" t="s">
        <v>182</v>
      </c>
      <c r="U43" s="33" t="s">
        <v>215</v>
      </c>
      <c r="X43" s="33" t="s">
        <v>477</v>
      </c>
    </row>
    <row r="44" spans="1:24" ht="14" x14ac:dyDescent="0.15">
      <c r="A44" s="26" t="str">
        <f t="shared" si="0"/>
        <v>CS1090A</v>
      </c>
      <c r="B44" s="26" t="str">
        <f t="shared" si="1"/>
        <v>CS1090A:Spring 2022</v>
      </c>
      <c r="C44" s="33" t="s">
        <v>524</v>
      </c>
      <c r="D44" s="33" t="s">
        <v>35</v>
      </c>
      <c r="E44" s="33" t="s">
        <v>423</v>
      </c>
      <c r="F44" s="33" t="s">
        <v>279</v>
      </c>
      <c r="G44" s="33" t="s">
        <v>278</v>
      </c>
      <c r="H44" s="33" t="s">
        <v>101</v>
      </c>
      <c r="J44" s="33" t="s">
        <v>80</v>
      </c>
      <c r="K44" s="33" t="s">
        <v>179</v>
      </c>
      <c r="S44" s="33" t="s">
        <v>182</v>
      </c>
      <c r="U44" s="33" t="s">
        <v>215</v>
      </c>
      <c r="X44" s="33" t="s">
        <v>477</v>
      </c>
    </row>
    <row r="45" spans="1:24" ht="14" x14ac:dyDescent="0.15">
      <c r="A45" s="26" t="str">
        <f t="shared" si="0"/>
        <v>CS1090A</v>
      </c>
      <c r="B45" s="26" t="str">
        <f t="shared" si="1"/>
        <v>CS1090A:Fall 2021</v>
      </c>
      <c r="C45" s="33" t="s">
        <v>524</v>
      </c>
      <c r="D45" s="33" t="s">
        <v>32</v>
      </c>
      <c r="E45" s="33" t="s">
        <v>423</v>
      </c>
      <c r="F45" s="33" t="s">
        <v>279</v>
      </c>
      <c r="G45" s="33" t="s">
        <v>278</v>
      </c>
      <c r="H45" s="33" t="s">
        <v>101</v>
      </c>
      <c r="J45" s="33" t="s">
        <v>80</v>
      </c>
      <c r="K45" s="33" t="s">
        <v>179</v>
      </c>
      <c r="S45" s="33" t="s">
        <v>182</v>
      </c>
      <c r="U45" s="33" t="s">
        <v>215</v>
      </c>
      <c r="X45" s="33" t="s">
        <v>477</v>
      </c>
    </row>
    <row r="46" spans="1:24" ht="14" x14ac:dyDescent="0.15">
      <c r="A46" s="26" t="str">
        <f t="shared" si="0"/>
        <v>CS1090A</v>
      </c>
      <c r="B46" s="26" t="str">
        <f t="shared" si="1"/>
        <v>CS1090A:Spring 2021</v>
      </c>
      <c r="C46" s="33" t="s">
        <v>524</v>
      </c>
      <c r="D46" s="33" t="s">
        <v>34</v>
      </c>
      <c r="E46" s="33" t="s">
        <v>423</v>
      </c>
      <c r="F46" s="33" t="s">
        <v>279</v>
      </c>
      <c r="G46" s="33" t="s">
        <v>278</v>
      </c>
      <c r="H46" s="33" t="s">
        <v>101</v>
      </c>
      <c r="J46" s="33" t="s">
        <v>80</v>
      </c>
      <c r="K46" s="33" t="s">
        <v>179</v>
      </c>
      <c r="S46" s="33" t="s">
        <v>182</v>
      </c>
      <c r="U46" s="33" t="s">
        <v>215</v>
      </c>
      <c r="X46" s="33" t="s">
        <v>477</v>
      </c>
    </row>
    <row r="47" spans="1:24" ht="14" x14ac:dyDescent="0.15">
      <c r="A47" s="26" t="str">
        <f t="shared" si="0"/>
        <v>CS1090A</v>
      </c>
      <c r="B47" s="26" t="str">
        <f t="shared" si="1"/>
        <v>CS1090A:Fall 2020</v>
      </c>
      <c r="C47" s="33" t="s">
        <v>524</v>
      </c>
      <c r="D47" s="33" t="s">
        <v>30</v>
      </c>
      <c r="E47" s="33" t="s">
        <v>423</v>
      </c>
      <c r="F47" s="33" t="s">
        <v>279</v>
      </c>
      <c r="G47" s="33" t="s">
        <v>278</v>
      </c>
      <c r="H47" s="33" t="s">
        <v>101</v>
      </c>
      <c r="J47" s="33" t="s">
        <v>80</v>
      </c>
      <c r="K47" s="33" t="s">
        <v>179</v>
      </c>
      <c r="S47" s="33" t="s">
        <v>182</v>
      </c>
      <c r="U47" s="33" t="s">
        <v>215</v>
      </c>
      <c r="X47" s="33" t="s">
        <v>477</v>
      </c>
    </row>
    <row r="48" spans="1:24" ht="14" x14ac:dyDescent="0.15">
      <c r="A48" s="26" t="str">
        <f t="shared" si="0"/>
        <v>CS1090A</v>
      </c>
      <c r="B48" s="26" t="str">
        <f t="shared" si="1"/>
        <v>CS1090A:Spring 2020</v>
      </c>
      <c r="C48" s="33" t="s">
        <v>524</v>
      </c>
      <c r="D48" s="33" t="s">
        <v>31</v>
      </c>
      <c r="E48" s="33" t="s">
        <v>423</v>
      </c>
      <c r="F48" s="33" t="s">
        <v>279</v>
      </c>
      <c r="G48" s="33" t="s">
        <v>278</v>
      </c>
      <c r="H48" s="33" t="s">
        <v>101</v>
      </c>
      <c r="J48" s="33" t="s">
        <v>80</v>
      </c>
      <c r="K48" s="33" t="s">
        <v>179</v>
      </c>
      <c r="S48" s="33" t="s">
        <v>182</v>
      </c>
      <c r="U48" s="33" t="s">
        <v>215</v>
      </c>
      <c r="X48" s="33" t="s">
        <v>477</v>
      </c>
    </row>
    <row r="49" spans="1:24" ht="14" x14ac:dyDescent="0.15">
      <c r="A49" s="26" t="str">
        <f t="shared" si="0"/>
        <v>CS1090A</v>
      </c>
      <c r="B49" s="26" t="str">
        <f t="shared" si="1"/>
        <v>CS1090A:Fall 2019</v>
      </c>
      <c r="C49" s="33" t="s">
        <v>524</v>
      </c>
      <c r="D49" s="33" t="s">
        <v>33</v>
      </c>
      <c r="E49" s="33" t="s">
        <v>423</v>
      </c>
      <c r="F49" s="33" t="s">
        <v>279</v>
      </c>
      <c r="G49" s="33" t="s">
        <v>278</v>
      </c>
      <c r="H49" s="33" t="s">
        <v>101</v>
      </c>
      <c r="J49" s="33" t="s">
        <v>80</v>
      </c>
      <c r="K49" s="33" t="s">
        <v>179</v>
      </c>
      <c r="S49" s="33" t="s">
        <v>182</v>
      </c>
      <c r="U49" s="33" t="s">
        <v>215</v>
      </c>
      <c r="X49" s="33" t="s">
        <v>477</v>
      </c>
    </row>
    <row r="50" spans="1:24" ht="14" x14ac:dyDescent="0.15">
      <c r="A50" s="26" t="str">
        <f t="shared" si="0"/>
        <v>CS1090A</v>
      </c>
      <c r="B50" s="26" t="str">
        <f t="shared" si="1"/>
        <v>CS1090A:Spring 2019</v>
      </c>
      <c r="C50" s="33" t="s">
        <v>524</v>
      </c>
      <c r="D50" s="33" t="s">
        <v>29</v>
      </c>
      <c r="E50" s="33" t="s">
        <v>423</v>
      </c>
      <c r="F50" s="33" t="s">
        <v>279</v>
      </c>
      <c r="G50" s="33" t="s">
        <v>278</v>
      </c>
      <c r="H50" s="33" t="s">
        <v>101</v>
      </c>
      <c r="J50" s="33" t="s">
        <v>80</v>
      </c>
      <c r="K50" s="33" t="s">
        <v>179</v>
      </c>
      <c r="S50" s="33" t="s">
        <v>182</v>
      </c>
      <c r="U50" s="33" t="s">
        <v>215</v>
      </c>
      <c r="X50" s="33" t="s">
        <v>477</v>
      </c>
    </row>
    <row r="51" spans="1:24" ht="14" x14ac:dyDescent="0.15">
      <c r="A51" s="26" t="str">
        <f t="shared" si="0"/>
        <v>CS1090A</v>
      </c>
      <c r="B51" s="26" t="str">
        <f t="shared" si="1"/>
        <v>CS1090A:Fall 2018</v>
      </c>
      <c r="C51" s="33" t="s">
        <v>524</v>
      </c>
      <c r="D51" s="33" t="s">
        <v>28</v>
      </c>
      <c r="E51" s="33" t="s">
        <v>423</v>
      </c>
      <c r="F51" s="33" t="s">
        <v>279</v>
      </c>
      <c r="G51" s="33" t="s">
        <v>278</v>
      </c>
      <c r="H51" s="33" t="s">
        <v>101</v>
      </c>
      <c r="J51" s="33" t="s">
        <v>80</v>
      </c>
      <c r="K51" s="33" t="s">
        <v>179</v>
      </c>
      <c r="S51" s="33" t="s">
        <v>182</v>
      </c>
      <c r="U51" s="33" t="s">
        <v>215</v>
      </c>
      <c r="X51" s="33" t="s">
        <v>477</v>
      </c>
    </row>
    <row r="52" spans="1:24" ht="14" x14ac:dyDescent="0.15">
      <c r="A52" s="26" t="str">
        <f t="shared" si="0"/>
        <v>CS1090A</v>
      </c>
      <c r="B52" s="26" t="str">
        <f t="shared" si="1"/>
        <v>CS1090A:Spring 2018</v>
      </c>
      <c r="C52" s="33" t="s">
        <v>524</v>
      </c>
      <c r="D52" s="33" t="s">
        <v>27</v>
      </c>
      <c r="E52" s="33" t="s">
        <v>423</v>
      </c>
      <c r="F52" s="33" t="s">
        <v>279</v>
      </c>
      <c r="G52" s="33" t="s">
        <v>278</v>
      </c>
      <c r="H52" s="33" t="s">
        <v>101</v>
      </c>
      <c r="J52" s="33" t="s">
        <v>80</v>
      </c>
      <c r="K52" s="33" t="s">
        <v>179</v>
      </c>
      <c r="S52" s="33" t="s">
        <v>182</v>
      </c>
      <c r="U52" s="33" t="s">
        <v>215</v>
      </c>
      <c r="X52" s="33" t="s">
        <v>477</v>
      </c>
    </row>
    <row r="53" spans="1:24" ht="14" x14ac:dyDescent="0.15">
      <c r="A53" s="26" t="str">
        <f t="shared" si="0"/>
        <v>CS1090A</v>
      </c>
      <c r="B53" s="26" t="str">
        <f t="shared" si="1"/>
        <v>CS1090A:Fall 2017</v>
      </c>
      <c r="C53" s="33" t="s">
        <v>524</v>
      </c>
      <c r="D53" s="33" t="s">
        <v>26</v>
      </c>
      <c r="E53" s="33" t="s">
        <v>423</v>
      </c>
      <c r="F53" s="33" t="s">
        <v>279</v>
      </c>
      <c r="G53" s="33" t="s">
        <v>278</v>
      </c>
      <c r="H53" s="33" t="s">
        <v>101</v>
      </c>
      <c r="J53" s="33" t="s">
        <v>80</v>
      </c>
      <c r="K53" s="33" t="s">
        <v>179</v>
      </c>
      <c r="S53" s="33" t="s">
        <v>182</v>
      </c>
      <c r="U53" s="33" t="s">
        <v>215</v>
      </c>
      <c r="X53" s="33" t="s">
        <v>477</v>
      </c>
    </row>
    <row r="54" spans="1:24" ht="14" x14ac:dyDescent="0.15">
      <c r="A54" s="26" t="str">
        <f t="shared" si="0"/>
        <v>CS1090A</v>
      </c>
      <c r="B54" s="26" t="str">
        <f t="shared" si="1"/>
        <v>CS1090A:Spring 2017</v>
      </c>
      <c r="C54" s="33" t="s">
        <v>524</v>
      </c>
      <c r="D54" s="33" t="s">
        <v>25</v>
      </c>
      <c r="E54" s="33" t="s">
        <v>423</v>
      </c>
      <c r="F54" s="33" t="s">
        <v>279</v>
      </c>
      <c r="G54" s="33" t="s">
        <v>278</v>
      </c>
      <c r="H54" s="33" t="s">
        <v>101</v>
      </c>
      <c r="J54" s="33" t="s">
        <v>80</v>
      </c>
      <c r="K54" s="33" t="s">
        <v>179</v>
      </c>
      <c r="S54" s="33" t="s">
        <v>182</v>
      </c>
      <c r="U54" s="33" t="s">
        <v>215</v>
      </c>
      <c r="X54" s="33" t="s">
        <v>477</v>
      </c>
    </row>
    <row r="55" spans="1:24" ht="14" x14ac:dyDescent="0.15">
      <c r="A55" s="26" t="str">
        <f t="shared" si="0"/>
        <v>CS1090A</v>
      </c>
      <c r="B55" s="26" t="str">
        <f t="shared" si="1"/>
        <v>CS1090A:Fall 2016</v>
      </c>
      <c r="C55" s="33" t="s">
        <v>524</v>
      </c>
      <c r="D55" s="33" t="s">
        <v>24</v>
      </c>
      <c r="E55" s="33" t="s">
        <v>423</v>
      </c>
      <c r="F55" s="33" t="s">
        <v>279</v>
      </c>
      <c r="G55" s="33" t="s">
        <v>278</v>
      </c>
      <c r="H55" s="33" t="s">
        <v>101</v>
      </c>
      <c r="J55" s="33" t="s">
        <v>80</v>
      </c>
      <c r="K55" s="33" t="s">
        <v>179</v>
      </c>
      <c r="S55" s="33" t="s">
        <v>182</v>
      </c>
      <c r="U55" s="33" t="s">
        <v>215</v>
      </c>
      <c r="X55" s="33" t="s">
        <v>477</v>
      </c>
    </row>
    <row r="56" spans="1:24" ht="14" x14ac:dyDescent="0.15">
      <c r="A56" s="26" t="str">
        <f t="shared" si="0"/>
        <v>CS1090A</v>
      </c>
      <c r="B56" s="26" t="str">
        <f t="shared" si="1"/>
        <v>CS1090A:Spring 2016</v>
      </c>
      <c r="C56" s="33" t="s">
        <v>524</v>
      </c>
      <c r="D56" s="33" t="s">
        <v>23</v>
      </c>
      <c r="E56" s="33" t="s">
        <v>423</v>
      </c>
      <c r="F56" s="33" t="s">
        <v>279</v>
      </c>
      <c r="G56" s="33" t="s">
        <v>278</v>
      </c>
      <c r="H56" s="33" t="s">
        <v>101</v>
      </c>
      <c r="J56" s="33" t="s">
        <v>80</v>
      </c>
      <c r="K56" s="33" t="s">
        <v>179</v>
      </c>
      <c r="S56" s="33" t="s">
        <v>182</v>
      </c>
      <c r="U56" s="33" t="s">
        <v>215</v>
      </c>
      <c r="X56" s="33" t="s">
        <v>477</v>
      </c>
    </row>
    <row r="57" spans="1:24" ht="14" x14ac:dyDescent="0.15">
      <c r="A57" s="26" t="str">
        <f t="shared" si="0"/>
        <v>CS1090A</v>
      </c>
      <c r="B57" s="26" t="str">
        <f t="shared" si="1"/>
        <v>CS1090A:Fall 2015</v>
      </c>
      <c r="C57" s="33" t="s">
        <v>524</v>
      </c>
      <c r="D57" s="33" t="s">
        <v>22</v>
      </c>
      <c r="E57" s="33" t="s">
        <v>423</v>
      </c>
      <c r="F57" s="33" t="s">
        <v>279</v>
      </c>
      <c r="G57" s="33" t="s">
        <v>278</v>
      </c>
      <c r="H57" s="33" t="s">
        <v>101</v>
      </c>
      <c r="J57" s="33" t="s">
        <v>80</v>
      </c>
      <c r="K57" s="33" t="s">
        <v>179</v>
      </c>
      <c r="S57" s="33" t="s">
        <v>182</v>
      </c>
      <c r="U57" s="33" t="s">
        <v>215</v>
      </c>
      <c r="X57" s="33" t="s">
        <v>477</v>
      </c>
    </row>
    <row r="58" spans="1:24" ht="14" x14ac:dyDescent="0.15">
      <c r="A58" s="26" t="str">
        <f t="shared" si="0"/>
        <v>CS1090B</v>
      </c>
      <c r="B58" s="26" t="str">
        <f t="shared" si="1"/>
        <v>CS1090B:</v>
      </c>
      <c r="C58" s="33" t="s">
        <v>525</v>
      </c>
      <c r="E58" s="33" t="s">
        <v>424</v>
      </c>
      <c r="F58" s="33" t="s">
        <v>281</v>
      </c>
      <c r="G58" s="33" t="s">
        <v>280</v>
      </c>
      <c r="H58" s="33" t="s">
        <v>102</v>
      </c>
      <c r="I58" s="33" t="s">
        <v>425</v>
      </c>
      <c r="J58" s="33" t="s">
        <v>80</v>
      </c>
      <c r="K58" s="33" t="s">
        <v>179</v>
      </c>
      <c r="S58" s="33" t="s">
        <v>182</v>
      </c>
      <c r="U58" s="33" t="s">
        <v>215</v>
      </c>
      <c r="X58" s="33" t="s">
        <v>477</v>
      </c>
    </row>
    <row r="59" spans="1:24" ht="14" x14ac:dyDescent="0.15">
      <c r="A59" s="26" t="str">
        <f t="shared" si="0"/>
        <v>CS1200</v>
      </c>
      <c r="B59" s="26" t="str">
        <f t="shared" si="1"/>
        <v>CS1200:</v>
      </c>
      <c r="C59" s="33" t="s">
        <v>526</v>
      </c>
      <c r="G59" s="33" t="s">
        <v>282</v>
      </c>
      <c r="H59" s="33" t="s">
        <v>103</v>
      </c>
      <c r="J59" s="33" t="s">
        <v>80</v>
      </c>
      <c r="M59" s="33" t="s">
        <v>181</v>
      </c>
      <c r="O59" s="33" t="s">
        <v>252</v>
      </c>
      <c r="P59" s="33" t="s">
        <v>185</v>
      </c>
      <c r="U59" s="33" t="s">
        <v>215</v>
      </c>
      <c r="X59" s="33" t="s">
        <v>478</v>
      </c>
    </row>
    <row r="60" spans="1:24" ht="14" x14ac:dyDescent="0.15">
      <c r="A60" s="26" t="str">
        <f t="shared" si="0"/>
        <v>CS1210</v>
      </c>
      <c r="B60" s="26" t="str">
        <f t="shared" si="1"/>
        <v>CS1210:</v>
      </c>
      <c r="C60" s="33" t="s">
        <v>527</v>
      </c>
      <c r="G60" s="33" t="s">
        <v>283</v>
      </c>
      <c r="H60" s="33" t="s">
        <v>104</v>
      </c>
      <c r="J60" s="33" t="s">
        <v>80</v>
      </c>
      <c r="M60" s="33" t="s">
        <v>181</v>
      </c>
      <c r="O60" s="33" t="s">
        <v>252</v>
      </c>
      <c r="U60" s="33" t="s">
        <v>215</v>
      </c>
      <c r="X60" s="33" t="s">
        <v>479</v>
      </c>
    </row>
    <row r="61" spans="1:24" ht="14" x14ac:dyDescent="0.15">
      <c r="A61" s="26" t="str">
        <f t="shared" si="0"/>
        <v>CS1240</v>
      </c>
      <c r="B61" s="26" t="str">
        <f t="shared" si="1"/>
        <v>CS1240:</v>
      </c>
      <c r="C61" s="33" t="s">
        <v>528</v>
      </c>
      <c r="G61" s="33" t="s">
        <v>284</v>
      </c>
      <c r="H61" s="33" t="s">
        <v>105</v>
      </c>
      <c r="J61" s="33" t="s">
        <v>80</v>
      </c>
      <c r="M61" s="33" t="s">
        <v>181</v>
      </c>
      <c r="P61" s="33" t="s">
        <v>185</v>
      </c>
      <c r="Q61" s="33" t="s">
        <v>184</v>
      </c>
      <c r="U61" s="33" t="s">
        <v>215</v>
      </c>
      <c r="X61" s="33" t="s">
        <v>480</v>
      </c>
    </row>
    <row r="62" spans="1:24" ht="14" x14ac:dyDescent="0.15">
      <c r="A62" s="26" t="str">
        <f t="shared" si="0"/>
        <v>CS1260</v>
      </c>
      <c r="B62" s="26" t="str">
        <f t="shared" si="1"/>
        <v>CS1260:</v>
      </c>
      <c r="C62" s="33" t="s">
        <v>529</v>
      </c>
      <c r="G62" s="33" t="s">
        <v>285</v>
      </c>
      <c r="H62" s="33" t="s">
        <v>106</v>
      </c>
      <c r="J62" s="33" t="s">
        <v>80</v>
      </c>
      <c r="M62" s="33" t="s">
        <v>181</v>
      </c>
      <c r="S62" s="33" t="s">
        <v>182</v>
      </c>
      <c r="U62" s="33" t="s">
        <v>215</v>
      </c>
      <c r="X62" s="33" t="s">
        <v>481</v>
      </c>
    </row>
    <row r="63" spans="1:24" ht="14" x14ac:dyDescent="0.15">
      <c r="A63" s="26" t="str">
        <f t="shared" si="0"/>
        <v>CS1261</v>
      </c>
      <c r="B63" s="26" t="str">
        <f t="shared" si="1"/>
        <v>CS1261:</v>
      </c>
      <c r="C63" s="33" t="s">
        <v>676</v>
      </c>
      <c r="G63" s="33" t="s">
        <v>285</v>
      </c>
      <c r="H63" s="33" t="s">
        <v>677</v>
      </c>
      <c r="J63" s="33" t="s">
        <v>80</v>
      </c>
      <c r="M63" s="33" t="s">
        <v>181</v>
      </c>
      <c r="S63" s="33" t="s">
        <v>182</v>
      </c>
      <c r="U63" s="33" t="s">
        <v>215</v>
      </c>
      <c r="X63" s="33" t="s">
        <v>481</v>
      </c>
    </row>
    <row r="64" spans="1:24" ht="14" x14ac:dyDescent="0.15">
      <c r="A64" s="26" t="str">
        <f t="shared" si="0"/>
        <v>CS1270</v>
      </c>
      <c r="B64" s="26" t="str">
        <f t="shared" si="1"/>
        <v>CS1270:</v>
      </c>
      <c r="C64" s="33" t="s">
        <v>530</v>
      </c>
      <c r="E64" s="33" t="s">
        <v>531</v>
      </c>
      <c r="G64" s="33" t="s">
        <v>286</v>
      </c>
      <c r="H64" s="33" t="s">
        <v>107</v>
      </c>
      <c r="J64" s="33" t="s">
        <v>80</v>
      </c>
      <c r="M64" s="33" t="s">
        <v>181</v>
      </c>
      <c r="U64" s="33" t="s">
        <v>215</v>
      </c>
      <c r="X64" s="33" t="s">
        <v>482</v>
      </c>
    </row>
    <row r="65" spans="1:28" ht="14" x14ac:dyDescent="0.15">
      <c r="A65" s="26" t="str">
        <f t="shared" si="0"/>
        <v>CS1280</v>
      </c>
      <c r="B65" s="26" t="str">
        <f t="shared" si="1"/>
        <v>CS1280:</v>
      </c>
      <c r="C65" s="33" t="s">
        <v>532</v>
      </c>
      <c r="E65" s="33" t="s">
        <v>442</v>
      </c>
      <c r="G65" s="33" t="s">
        <v>441</v>
      </c>
      <c r="H65" s="33" t="s">
        <v>443</v>
      </c>
      <c r="J65" s="33" t="s">
        <v>80</v>
      </c>
      <c r="M65" s="33" t="s">
        <v>181</v>
      </c>
      <c r="U65" s="33" t="s">
        <v>215</v>
      </c>
      <c r="X65" s="33" t="s">
        <v>482</v>
      </c>
    </row>
    <row r="66" spans="1:28" ht="14" x14ac:dyDescent="0.15">
      <c r="A66" s="26" t="str">
        <f t="shared" si="0"/>
        <v>CS1360</v>
      </c>
      <c r="B66" s="26" t="str">
        <f t="shared" si="1"/>
        <v>CS1360:</v>
      </c>
      <c r="C66" s="33" t="s">
        <v>533</v>
      </c>
      <c r="G66" s="33" t="s">
        <v>287</v>
      </c>
      <c r="H66" s="33" t="s">
        <v>108</v>
      </c>
      <c r="J66" s="33" t="s">
        <v>80</v>
      </c>
      <c r="M66" s="33" t="s">
        <v>181</v>
      </c>
      <c r="S66" s="33" t="s">
        <v>182</v>
      </c>
      <c r="U66" s="33" t="s">
        <v>215</v>
      </c>
      <c r="X66" s="33" t="s">
        <v>481</v>
      </c>
    </row>
    <row r="67" spans="1:28" ht="14" x14ac:dyDescent="0.15">
      <c r="A67" s="26" t="str">
        <f t="shared" ref="A67:A98" si="2">SUBSTITUTE(SUBSTITUTE(SUBSTITUTE(SUBSTITUTE(SUBSTITUTE(C67,"APMTH","AM"),"ENG-SCI","ES"),"COMPSCI","CS"),"  ","")," ","")</f>
        <v>CS1410</v>
      </c>
      <c r="B67" s="26" t="str">
        <f t="shared" ref="B67:B115" si="3">A67&amp;":"&amp;D67</f>
        <v>CS1410:</v>
      </c>
      <c r="C67" s="33" t="s">
        <v>534</v>
      </c>
      <c r="G67" s="33" t="s">
        <v>288</v>
      </c>
      <c r="H67" s="33" t="s">
        <v>109</v>
      </c>
      <c r="J67" s="33" t="s">
        <v>80</v>
      </c>
      <c r="R67" s="33" t="s">
        <v>183</v>
      </c>
      <c r="U67" s="33" t="s">
        <v>215</v>
      </c>
      <c r="X67" s="33" t="s">
        <v>483</v>
      </c>
    </row>
    <row r="68" spans="1:28" ht="14" x14ac:dyDescent="0.15">
      <c r="A68" s="26" t="str">
        <f t="shared" si="2"/>
        <v>CS1430</v>
      </c>
      <c r="B68" s="26" t="str">
        <f t="shared" si="3"/>
        <v>CS1430:</v>
      </c>
      <c r="C68" s="33" t="s">
        <v>535</v>
      </c>
      <c r="G68" s="33" t="s">
        <v>289</v>
      </c>
      <c r="H68" s="33" t="s">
        <v>110</v>
      </c>
      <c r="J68" s="33" t="s">
        <v>80</v>
      </c>
      <c r="U68" s="33" t="s">
        <v>215</v>
      </c>
      <c r="X68" s="33" t="s">
        <v>475</v>
      </c>
    </row>
    <row r="69" spans="1:28" ht="14" x14ac:dyDescent="0.15">
      <c r="A69" s="26" t="str">
        <f t="shared" si="2"/>
        <v>CS1440R</v>
      </c>
      <c r="B69" s="26" t="str">
        <f t="shared" si="3"/>
        <v>CS1440R:</v>
      </c>
      <c r="C69" s="33" t="s">
        <v>678</v>
      </c>
      <c r="G69" s="33" t="s">
        <v>679</v>
      </c>
      <c r="H69" s="33" t="s">
        <v>680</v>
      </c>
      <c r="J69" s="33" t="s">
        <v>80</v>
      </c>
      <c r="U69" s="33" t="s">
        <v>215</v>
      </c>
      <c r="X69" s="33" t="s">
        <v>475</v>
      </c>
    </row>
    <row r="70" spans="1:28" ht="14" x14ac:dyDescent="0.15">
      <c r="A70" s="26" t="str">
        <f t="shared" si="2"/>
        <v>CS1450</v>
      </c>
      <c r="B70" s="26" t="str">
        <f t="shared" si="3"/>
        <v>CS1450:</v>
      </c>
      <c r="C70" s="33" t="s">
        <v>536</v>
      </c>
      <c r="G70" s="33" t="s">
        <v>290</v>
      </c>
      <c r="H70" s="33" t="s">
        <v>111</v>
      </c>
      <c r="J70" s="33" t="s">
        <v>80</v>
      </c>
      <c r="R70" s="33" t="s">
        <v>183</v>
      </c>
      <c r="U70" s="33" t="s">
        <v>215</v>
      </c>
      <c r="X70" s="33" t="s">
        <v>483</v>
      </c>
    </row>
    <row r="71" spans="1:28" ht="14" x14ac:dyDescent="0.15">
      <c r="A71" s="26" t="str">
        <f t="shared" si="2"/>
        <v>CS1411</v>
      </c>
      <c r="B71" s="26" t="str">
        <f t="shared" si="3"/>
        <v>CS1411:</v>
      </c>
      <c r="C71" s="33" t="s">
        <v>537</v>
      </c>
      <c r="G71" s="33" t="s">
        <v>291</v>
      </c>
      <c r="H71" s="33" t="s">
        <v>112</v>
      </c>
      <c r="J71" s="33" t="s">
        <v>80</v>
      </c>
      <c r="R71" s="33" t="s">
        <v>183</v>
      </c>
      <c r="U71" s="33" t="s">
        <v>215</v>
      </c>
      <c r="X71" s="33" t="s">
        <v>483</v>
      </c>
    </row>
    <row r="72" spans="1:28" ht="14" x14ac:dyDescent="0.15">
      <c r="A72" s="26" t="str">
        <f t="shared" si="2"/>
        <v>CS1480</v>
      </c>
      <c r="B72" s="26" t="str">
        <f t="shared" si="3"/>
        <v>CS1480:</v>
      </c>
      <c r="C72" s="33" t="s">
        <v>538</v>
      </c>
      <c r="G72" s="33" t="s">
        <v>292</v>
      </c>
      <c r="H72" s="33" t="s">
        <v>113</v>
      </c>
      <c r="J72" s="33" t="s">
        <v>80</v>
      </c>
      <c r="U72" s="33" t="s">
        <v>215</v>
      </c>
      <c r="X72" s="33" t="s">
        <v>475</v>
      </c>
    </row>
    <row r="73" spans="1:28" ht="14" x14ac:dyDescent="0.15">
      <c r="A73" s="26" t="str">
        <f t="shared" si="2"/>
        <v>CS1520</v>
      </c>
      <c r="B73" s="26" t="str">
        <f t="shared" si="3"/>
        <v>CS1520:</v>
      </c>
      <c r="C73" s="33" t="s">
        <v>539</v>
      </c>
      <c r="G73" s="33" t="s">
        <v>293</v>
      </c>
      <c r="H73" s="33" t="s">
        <v>114</v>
      </c>
      <c r="J73" s="33" t="s">
        <v>80</v>
      </c>
      <c r="M73" s="33" t="s">
        <v>181</v>
      </c>
      <c r="U73" s="33" t="s">
        <v>215</v>
      </c>
      <c r="X73" s="33" t="s">
        <v>482</v>
      </c>
    </row>
    <row r="74" spans="1:28" ht="14" x14ac:dyDescent="0.15">
      <c r="A74" s="26" t="str">
        <f t="shared" si="2"/>
        <v>CS1530</v>
      </c>
      <c r="B74" s="26" t="str">
        <f t="shared" si="3"/>
        <v>CS1530:</v>
      </c>
      <c r="C74" s="33" t="s">
        <v>540</v>
      </c>
      <c r="G74" s="33" t="s">
        <v>294</v>
      </c>
      <c r="H74" s="33" t="s">
        <v>115</v>
      </c>
      <c r="J74" s="33" t="s">
        <v>80</v>
      </c>
      <c r="L74" s="33" t="s">
        <v>180</v>
      </c>
      <c r="R74" s="33" t="s">
        <v>183</v>
      </c>
      <c r="U74" s="33" t="s">
        <v>215</v>
      </c>
      <c r="X74" s="33" t="s">
        <v>484</v>
      </c>
    </row>
    <row r="75" spans="1:28" ht="14" x14ac:dyDescent="0.15">
      <c r="A75" s="26" t="str">
        <f t="shared" si="2"/>
        <v>CS1610</v>
      </c>
      <c r="B75" s="26" t="str">
        <f t="shared" si="3"/>
        <v>CS1610:</v>
      </c>
      <c r="C75" s="33" t="s">
        <v>541</v>
      </c>
      <c r="G75" s="33" t="s">
        <v>295</v>
      </c>
      <c r="H75" s="33" t="s">
        <v>116</v>
      </c>
      <c r="J75" s="33" t="s">
        <v>80</v>
      </c>
      <c r="L75" s="33" t="s">
        <v>180</v>
      </c>
      <c r="R75" s="33" t="s">
        <v>183</v>
      </c>
      <c r="U75" s="33" t="s">
        <v>215</v>
      </c>
      <c r="X75" s="33" t="s">
        <v>484</v>
      </c>
    </row>
    <row r="76" spans="1:28" ht="14" x14ac:dyDescent="0.15">
      <c r="A76" s="26" t="str">
        <f t="shared" si="2"/>
        <v>CS1650</v>
      </c>
      <c r="B76" s="26" t="str">
        <f t="shared" si="3"/>
        <v>CS1650:</v>
      </c>
      <c r="C76" s="33" t="s">
        <v>542</v>
      </c>
      <c r="G76" s="33" t="s">
        <v>296</v>
      </c>
      <c r="H76" s="33" t="s">
        <v>117</v>
      </c>
      <c r="J76" s="33" t="s">
        <v>80</v>
      </c>
      <c r="L76" s="33" t="s">
        <v>180</v>
      </c>
      <c r="R76" s="33" t="s">
        <v>183</v>
      </c>
      <c r="U76" s="33" t="s">
        <v>215</v>
      </c>
      <c r="X76" s="33" t="s">
        <v>484</v>
      </c>
    </row>
    <row r="77" spans="1:28" ht="14" x14ac:dyDescent="0.15">
      <c r="A77" s="26" t="str">
        <f t="shared" si="2"/>
        <v>CS1710</v>
      </c>
      <c r="B77" s="26" t="str">
        <f t="shared" si="3"/>
        <v>CS1710:</v>
      </c>
      <c r="C77" s="33" t="s">
        <v>543</v>
      </c>
      <c r="G77" s="33" t="s">
        <v>297</v>
      </c>
      <c r="H77" s="33" t="s">
        <v>118</v>
      </c>
      <c r="J77" s="33" t="s">
        <v>80</v>
      </c>
      <c r="S77" s="33" t="s">
        <v>182</v>
      </c>
      <c r="U77" s="33" t="s">
        <v>215</v>
      </c>
      <c r="X77" s="33" t="s">
        <v>485</v>
      </c>
      <c r="Y77" s="32" t="e">
        <v>#REF!</v>
      </c>
      <c r="Z77" s="32" t="e">
        <v>#REF!</v>
      </c>
      <c r="AA77" s="32" t="e">
        <v>#REF!</v>
      </c>
      <c r="AB77" s="32" t="e">
        <v>#REF!</v>
      </c>
    </row>
    <row r="78" spans="1:28" ht="14" x14ac:dyDescent="0.15">
      <c r="A78" s="26" t="str">
        <f t="shared" si="2"/>
        <v>CS1750</v>
      </c>
      <c r="B78" s="26" t="str">
        <f t="shared" si="3"/>
        <v>CS1750:</v>
      </c>
      <c r="C78" s="33" t="s">
        <v>544</v>
      </c>
      <c r="G78" s="33" t="s">
        <v>298</v>
      </c>
      <c r="H78" s="33" t="s">
        <v>119</v>
      </c>
      <c r="J78" s="33" t="s">
        <v>80</v>
      </c>
      <c r="S78" s="33" t="s">
        <v>182</v>
      </c>
      <c r="U78" s="33" t="s">
        <v>215</v>
      </c>
      <c r="X78" s="33" t="s">
        <v>485</v>
      </c>
    </row>
    <row r="79" spans="1:28" ht="14" x14ac:dyDescent="0.15">
      <c r="A79" s="26" t="str">
        <f t="shared" si="2"/>
        <v>CS1780</v>
      </c>
      <c r="B79" s="26" t="str">
        <f t="shared" si="3"/>
        <v>CS1780:</v>
      </c>
      <c r="C79" s="33" t="s">
        <v>545</v>
      </c>
      <c r="G79" s="33" t="s">
        <v>426</v>
      </c>
      <c r="H79" s="33" t="s">
        <v>427</v>
      </c>
      <c r="J79" s="33" t="s">
        <v>80</v>
      </c>
      <c r="L79" s="33" t="s">
        <v>180</v>
      </c>
      <c r="S79" s="33" t="s">
        <v>182</v>
      </c>
      <c r="U79" s="33" t="s">
        <v>215</v>
      </c>
      <c r="X79" s="33" t="s">
        <v>486</v>
      </c>
    </row>
    <row r="80" spans="1:28" ht="14" x14ac:dyDescent="0.15">
      <c r="A80" s="26" t="str">
        <f t="shared" si="2"/>
        <v>CS179</v>
      </c>
      <c r="B80" s="26" t="str">
        <f t="shared" si="3"/>
        <v>CS179:</v>
      </c>
      <c r="C80" s="33" t="s">
        <v>299</v>
      </c>
      <c r="H80" s="33" t="s">
        <v>120</v>
      </c>
      <c r="I80" s="33" t="s">
        <v>428</v>
      </c>
      <c r="J80" s="33" t="s">
        <v>80</v>
      </c>
      <c r="U80" s="33" t="s">
        <v>215</v>
      </c>
      <c r="X80" s="33" t="s">
        <v>475</v>
      </c>
    </row>
    <row r="81" spans="1:24" ht="14" x14ac:dyDescent="0.15">
      <c r="A81" s="26" t="str">
        <f t="shared" si="2"/>
        <v>CS1810</v>
      </c>
      <c r="B81" s="26" t="str">
        <f t="shared" si="3"/>
        <v>CS1810:</v>
      </c>
      <c r="C81" s="33" t="s">
        <v>546</v>
      </c>
      <c r="G81" s="33" t="s">
        <v>300</v>
      </c>
      <c r="H81" s="33" t="s">
        <v>121</v>
      </c>
      <c r="J81" s="33" t="s">
        <v>80</v>
      </c>
      <c r="S81" s="33" t="s">
        <v>182</v>
      </c>
      <c r="T81" s="33" t="s">
        <v>218</v>
      </c>
      <c r="U81" s="33" t="s">
        <v>215</v>
      </c>
      <c r="X81" s="33" t="s">
        <v>487</v>
      </c>
    </row>
    <row r="82" spans="1:24" ht="14" x14ac:dyDescent="0.15">
      <c r="A82" s="26" t="str">
        <f t="shared" si="2"/>
        <v>CS1820</v>
      </c>
      <c r="B82" s="26" t="str">
        <f t="shared" si="3"/>
        <v>CS1820:</v>
      </c>
      <c r="C82" s="33" t="s">
        <v>547</v>
      </c>
      <c r="G82" s="33" t="s">
        <v>301</v>
      </c>
      <c r="H82" s="33" t="s">
        <v>65</v>
      </c>
      <c r="J82" s="33" t="s">
        <v>80</v>
      </c>
      <c r="S82" s="33" t="s">
        <v>182</v>
      </c>
      <c r="T82" s="33" t="s">
        <v>218</v>
      </c>
      <c r="U82" s="33" t="s">
        <v>215</v>
      </c>
      <c r="X82" s="33" t="s">
        <v>487</v>
      </c>
    </row>
    <row r="83" spans="1:24" ht="14" x14ac:dyDescent="0.15">
      <c r="A83" s="26" t="str">
        <f t="shared" si="2"/>
        <v>CS1840</v>
      </c>
      <c r="B83" s="26" t="str">
        <f t="shared" si="3"/>
        <v>CS1840:</v>
      </c>
      <c r="C83" s="33" t="s">
        <v>548</v>
      </c>
      <c r="G83" s="33" t="s">
        <v>429</v>
      </c>
      <c r="H83" s="33" t="s">
        <v>430</v>
      </c>
      <c r="J83" s="33" t="s">
        <v>80</v>
      </c>
      <c r="S83" s="33" t="s">
        <v>182</v>
      </c>
      <c r="T83" s="33" t="s">
        <v>218</v>
      </c>
      <c r="U83" s="33" t="s">
        <v>215</v>
      </c>
      <c r="X83" s="33" t="s">
        <v>487</v>
      </c>
    </row>
    <row r="84" spans="1:24" ht="14" x14ac:dyDescent="0.15">
      <c r="A84" s="26" t="str">
        <f t="shared" si="2"/>
        <v>CS1870</v>
      </c>
      <c r="B84" s="26" t="str">
        <f t="shared" si="3"/>
        <v>CS1870:</v>
      </c>
      <c r="C84" s="33" t="s">
        <v>549</v>
      </c>
      <c r="G84" s="33" t="s">
        <v>302</v>
      </c>
      <c r="H84" s="33" t="s">
        <v>122</v>
      </c>
      <c r="J84" s="33" t="s">
        <v>80</v>
      </c>
      <c r="S84" s="33" t="s">
        <v>182</v>
      </c>
      <c r="T84" s="33" t="s">
        <v>218</v>
      </c>
      <c r="U84" s="33" t="s">
        <v>215</v>
      </c>
      <c r="X84" s="33" t="s">
        <v>487</v>
      </c>
    </row>
    <row r="85" spans="1:24" ht="14" x14ac:dyDescent="0.15">
      <c r="A85" s="26" t="str">
        <f t="shared" si="2"/>
        <v>CS1890</v>
      </c>
      <c r="B85" s="26" t="str">
        <f t="shared" si="3"/>
        <v>CS1890:</v>
      </c>
      <c r="C85" s="33" t="s">
        <v>550</v>
      </c>
      <c r="G85" s="33" t="s">
        <v>303</v>
      </c>
      <c r="H85" s="33" t="s">
        <v>123</v>
      </c>
      <c r="J85" s="33" t="s">
        <v>80</v>
      </c>
      <c r="U85" s="33" t="s">
        <v>215</v>
      </c>
      <c r="X85" s="33" t="s">
        <v>475</v>
      </c>
    </row>
    <row r="86" spans="1:24" ht="14" x14ac:dyDescent="0.15">
      <c r="A86" s="26" t="str">
        <f t="shared" si="2"/>
        <v>CS1910</v>
      </c>
      <c r="B86" s="26" t="str">
        <f t="shared" si="3"/>
        <v>CS1910:</v>
      </c>
      <c r="C86" s="33" t="s">
        <v>551</v>
      </c>
      <c r="G86" s="33" t="s">
        <v>304</v>
      </c>
      <c r="H86" s="33" t="s">
        <v>124</v>
      </c>
      <c r="J86" s="33" t="s">
        <v>80</v>
      </c>
      <c r="U86" s="33" t="s">
        <v>215</v>
      </c>
      <c r="X86" s="33" t="s">
        <v>475</v>
      </c>
    </row>
    <row r="87" spans="1:24" ht="14" x14ac:dyDescent="0.15">
      <c r="A87" s="26" t="str">
        <f t="shared" si="2"/>
        <v>CS1960</v>
      </c>
      <c r="B87" s="26" t="str">
        <f t="shared" si="3"/>
        <v>CS1960:</v>
      </c>
      <c r="C87" s="33" t="s">
        <v>552</v>
      </c>
      <c r="E87" s="33" t="s">
        <v>645</v>
      </c>
      <c r="G87" s="33" t="s">
        <v>444</v>
      </c>
      <c r="H87" s="33" t="s">
        <v>445</v>
      </c>
      <c r="J87" s="33" t="s">
        <v>80</v>
      </c>
      <c r="X87" s="33" t="s">
        <v>474</v>
      </c>
    </row>
    <row r="88" spans="1:24" ht="14" x14ac:dyDescent="0.15">
      <c r="A88" s="26" t="str">
        <f t="shared" si="2"/>
        <v>CS1970</v>
      </c>
      <c r="B88" s="26" t="str">
        <f t="shared" si="3"/>
        <v>CS1970:</v>
      </c>
      <c r="C88" s="33" t="s">
        <v>553</v>
      </c>
      <c r="G88" s="33" t="s">
        <v>431</v>
      </c>
      <c r="H88" s="33" t="s">
        <v>622</v>
      </c>
      <c r="J88" s="33" t="s">
        <v>80</v>
      </c>
      <c r="S88" s="33" t="s">
        <v>182</v>
      </c>
      <c r="T88" s="33" t="s">
        <v>218</v>
      </c>
      <c r="U88" s="33" t="s">
        <v>215</v>
      </c>
      <c r="X88" s="33" t="s">
        <v>487</v>
      </c>
    </row>
    <row r="89" spans="1:24" ht="14" x14ac:dyDescent="0.15">
      <c r="A89" s="26" t="str">
        <f t="shared" si="2"/>
        <v>CS2050</v>
      </c>
      <c r="B89" s="26" t="str">
        <f t="shared" si="3"/>
        <v>CS2050:</v>
      </c>
      <c r="C89" s="33" t="s">
        <v>554</v>
      </c>
      <c r="G89" s="33" t="s">
        <v>305</v>
      </c>
      <c r="H89" s="33" t="s">
        <v>125</v>
      </c>
      <c r="J89" s="33" t="s">
        <v>80</v>
      </c>
      <c r="U89" s="33" t="s">
        <v>215</v>
      </c>
      <c r="X89" s="33" t="s">
        <v>475</v>
      </c>
    </row>
    <row r="90" spans="1:24" ht="14" x14ac:dyDescent="0.15">
      <c r="A90" s="26" t="str">
        <f t="shared" si="2"/>
        <v>CS2080</v>
      </c>
      <c r="B90" s="26" t="str">
        <f t="shared" si="3"/>
        <v>CS2080:</v>
      </c>
      <c r="C90" s="33" t="s">
        <v>555</v>
      </c>
      <c r="G90" s="33" t="s">
        <v>306</v>
      </c>
      <c r="H90" s="33" t="s">
        <v>126</v>
      </c>
      <c r="J90" s="33" t="s">
        <v>80</v>
      </c>
      <c r="M90" s="33" t="s">
        <v>181</v>
      </c>
      <c r="S90" s="33" t="s">
        <v>182</v>
      </c>
      <c r="U90" s="33" t="s">
        <v>215</v>
      </c>
      <c r="X90" s="33" t="s">
        <v>481</v>
      </c>
    </row>
    <row r="91" spans="1:24" ht="14" x14ac:dyDescent="0.15">
      <c r="A91" s="26" t="str">
        <f t="shared" si="2"/>
        <v>CS2210</v>
      </c>
      <c r="B91" s="26" t="str">
        <f t="shared" si="3"/>
        <v>CS2210:</v>
      </c>
      <c r="C91" s="33" t="s">
        <v>556</v>
      </c>
      <c r="G91" s="33" t="s">
        <v>307</v>
      </c>
      <c r="H91" s="33" t="s">
        <v>127</v>
      </c>
      <c r="J91" s="33" t="s">
        <v>80</v>
      </c>
      <c r="M91" s="33" t="s">
        <v>181</v>
      </c>
      <c r="O91" s="33" t="s">
        <v>252</v>
      </c>
      <c r="U91" s="33" t="s">
        <v>215</v>
      </c>
      <c r="X91" s="33" t="s">
        <v>479</v>
      </c>
    </row>
    <row r="92" spans="1:24" ht="14" x14ac:dyDescent="0.15">
      <c r="A92" s="26" t="str">
        <f t="shared" si="2"/>
        <v>CS2212</v>
      </c>
      <c r="B92" s="26" t="str">
        <f t="shared" si="3"/>
        <v>CS2212:</v>
      </c>
      <c r="C92" s="33" t="s">
        <v>681</v>
      </c>
      <c r="G92" s="33" t="s">
        <v>314</v>
      </c>
      <c r="H92" s="33" t="s">
        <v>134</v>
      </c>
      <c r="J92" s="33" t="s">
        <v>80</v>
      </c>
      <c r="S92" s="33" t="s">
        <v>182</v>
      </c>
      <c r="U92" s="33" t="s">
        <v>215</v>
      </c>
      <c r="X92" s="33" t="s">
        <v>485</v>
      </c>
    </row>
    <row r="93" spans="1:24" ht="14" x14ac:dyDescent="0.15">
      <c r="A93" s="26" t="str">
        <f t="shared" si="2"/>
        <v>CS2231</v>
      </c>
      <c r="B93" s="26" t="str">
        <f t="shared" si="3"/>
        <v>CS2231:</v>
      </c>
      <c r="C93" s="33" t="s">
        <v>562</v>
      </c>
      <c r="G93" s="33" t="s">
        <v>397</v>
      </c>
      <c r="H93" s="33" t="s">
        <v>398</v>
      </c>
      <c r="I93" s="33" t="s">
        <v>646</v>
      </c>
      <c r="J93" s="33" t="s">
        <v>80</v>
      </c>
      <c r="M93" s="33" t="s">
        <v>181</v>
      </c>
      <c r="U93" s="33" t="s">
        <v>215</v>
      </c>
      <c r="X93" s="33" t="s">
        <v>482</v>
      </c>
    </row>
    <row r="94" spans="1:24" ht="14" x14ac:dyDescent="0.15">
      <c r="A94" s="26" t="str">
        <f t="shared" si="2"/>
        <v>CS2232</v>
      </c>
      <c r="B94" s="26" t="str">
        <f t="shared" si="3"/>
        <v>CS2232:</v>
      </c>
      <c r="C94" s="33" t="s">
        <v>682</v>
      </c>
      <c r="E94" s="33" t="s">
        <v>683</v>
      </c>
      <c r="H94" s="33" t="s">
        <v>684</v>
      </c>
      <c r="J94" s="33" t="s">
        <v>80</v>
      </c>
      <c r="M94" s="33" t="s">
        <v>181</v>
      </c>
      <c r="O94" s="33" t="s">
        <v>252</v>
      </c>
      <c r="U94" s="33" t="s">
        <v>215</v>
      </c>
      <c r="X94" s="33" t="s">
        <v>479</v>
      </c>
    </row>
    <row r="95" spans="1:24" ht="14" x14ac:dyDescent="0.15">
      <c r="A95" s="26" t="str">
        <f t="shared" si="2"/>
        <v>CS2233</v>
      </c>
      <c r="B95" s="26" t="str">
        <f t="shared" si="3"/>
        <v>CS2233:</v>
      </c>
      <c r="C95" s="33" t="s">
        <v>647</v>
      </c>
      <c r="H95" s="33" t="s">
        <v>648</v>
      </c>
      <c r="J95" s="33" t="s">
        <v>80</v>
      </c>
      <c r="M95" s="33" t="s">
        <v>181</v>
      </c>
      <c r="U95" s="33" t="s">
        <v>215</v>
      </c>
      <c r="X95" s="33" t="s">
        <v>482</v>
      </c>
    </row>
    <row r="96" spans="1:24" ht="14" x14ac:dyDescent="0.15">
      <c r="A96" s="26" t="str">
        <f t="shared" si="2"/>
        <v>CS2241</v>
      </c>
      <c r="B96" s="26" t="str">
        <f t="shared" si="3"/>
        <v>CS2241:</v>
      </c>
      <c r="C96" s="33" t="s">
        <v>557</v>
      </c>
      <c r="G96" s="33" t="s">
        <v>308</v>
      </c>
      <c r="H96" s="33" t="s">
        <v>128</v>
      </c>
      <c r="J96" s="33" t="s">
        <v>80</v>
      </c>
      <c r="M96" s="33" t="s">
        <v>181</v>
      </c>
      <c r="P96" s="33" t="s">
        <v>185</v>
      </c>
      <c r="Q96" s="33" t="s">
        <v>184</v>
      </c>
      <c r="U96" s="33" t="s">
        <v>215</v>
      </c>
      <c r="X96" s="33" t="s">
        <v>480</v>
      </c>
    </row>
    <row r="97" spans="1:24" ht="14" x14ac:dyDescent="0.15">
      <c r="A97" s="26" t="str">
        <f t="shared" si="2"/>
        <v>CS2242</v>
      </c>
      <c r="B97" s="26" t="str">
        <f t="shared" si="3"/>
        <v>CS2242:</v>
      </c>
      <c r="C97" s="33" t="s">
        <v>558</v>
      </c>
      <c r="G97" s="33" t="s">
        <v>309</v>
      </c>
      <c r="H97" s="33" t="s">
        <v>129</v>
      </c>
      <c r="J97" s="33" t="s">
        <v>80</v>
      </c>
      <c r="M97" s="33" t="s">
        <v>181</v>
      </c>
      <c r="P97" s="33" t="s">
        <v>185</v>
      </c>
      <c r="Q97" s="33" t="s">
        <v>184</v>
      </c>
      <c r="U97" s="33" t="s">
        <v>215</v>
      </c>
      <c r="X97" s="33" t="s">
        <v>480</v>
      </c>
    </row>
    <row r="98" spans="1:24" ht="14" x14ac:dyDescent="0.15">
      <c r="A98" s="26" t="str">
        <f t="shared" si="2"/>
        <v>CS224</v>
      </c>
      <c r="B98" s="26" t="str">
        <f t="shared" si="3"/>
        <v>CS224:</v>
      </c>
      <c r="C98" s="33" t="s">
        <v>310</v>
      </c>
      <c r="G98" s="33" t="s">
        <v>310</v>
      </c>
      <c r="H98" s="33" t="s">
        <v>130</v>
      </c>
      <c r="J98" s="33" t="s">
        <v>80</v>
      </c>
      <c r="M98" s="33" t="s">
        <v>181</v>
      </c>
      <c r="P98" s="33" t="s">
        <v>185</v>
      </c>
      <c r="Q98" s="33" t="s">
        <v>184</v>
      </c>
      <c r="U98" s="33" t="s">
        <v>215</v>
      </c>
      <c r="X98" s="33" t="s">
        <v>480</v>
      </c>
    </row>
    <row r="99" spans="1:24" ht="14" x14ac:dyDescent="0.15">
      <c r="A99" s="26" t="str">
        <f t="shared" ref="A99:A115" si="4">SUBSTITUTE(SUBSTITUTE(SUBSTITUTE(SUBSTITUTE(SUBSTITUTE(C99,"APMTH","AM"),"ENG-SCI","ES"),"COMPSCI","CS"),"  ","")," ","")</f>
        <v>CS2243</v>
      </c>
      <c r="B99" s="26" t="str">
        <f t="shared" si="3"/>
        <v>CS2243:</v>
      </c>
      <c r="C99" s="33" t="s">
        <v>559</v>
      </c>
      <c r="H99" s="33" t="s">
        <v>649</v>
      </c>
      <c r="J99" s="33" t="s">
        <v>80</v>
      </c>
      <c r="M99" s="33" t="s">
        <v>181</v>
      </c>
      <c r="P99" s="33" t="s">
        <v>185</v>
      </c>
      <c r="Q99" s="33" t="s">
        <v>184</v>
      </c>
      <c r="U99" s="33" t="s">
        <v>215</v>
      </c>
      <c r="X99" s="33" t="s">
        <v>480</v>
      </c>
    </row>
    <row r="100" spans="1:24" ht="14" x14ac:dyDescent="0.15">
      <c r="A100" s="26" t="str">
        <f t="shared" si="4"/>
        <v>CS2252</v>
      </c>
      <c r="B100" s="26" t="str">
        <f t="shared" si="3"/>
        <v>CS2252:</v>
      </c>
      <c r="C100" s="33" t="s">
        <v>650</v>
      </c>
      <c r="G100" s="33" t="s">
        <v>446</v>
      </c>
      <c r="H100" s="33" t="s">
        <v>447</v>
      </c>
      <c r="J100" s="33" t="s">
        <v>80</v>
      </c>
      <c r="M100" s="33" t="s">
        <v>181</v>
      </c>
      <c r="U100" s="33" t="s">
        <v>215</v>
      </c>
      <c r="X100" s="33" t="s">
        <v>482</v>
      </c>
    </row>
    <row r="101" spans="1:24" ht="14" x14ac:dyDescent="0.15">
      <c r="A101" s="26" t="str">
        <f t="shared" si="4"/>
        <v>CS2260</v>
      </c>
      <c r="B101" s="26" t="str">
        <f t="shared" si="3"/>
        <v>CS2260:</v>
      </c>
      <c r="C101" s="33" t="s">
        <v>560</v>
      </c>
      <c r="G101" s="33" t="s">
        <v>311</v>
      </c>
      <c r="H101" s="33" t="s">
        <v>131</v>
      </c>
      <c r="J101" s="33" t="s">
        <v>80</v>
      </c>
      <c r="M101" s="33" t="s">
        <v>181</v>
      </c>
      <c r="S101" s="33" t="s">
        <v>182</v>
      </c>
      <c r="U101" s="33" t="s">
        <v>215</v>
      </c>
      <c r="X101" s="33" t="s">
        <v>481</v>
      </c>
    </row>
    <row r="102" spans="1:24" ht="14" x14ac:dyDescent="0.15">
      <c r="A102" s="26" t="str">
        <f t="shared" si="4"/>
        <v>CS2261</v>
      </c>
      <c r="B102" s="26" t="str">
        <f t="shared" si="3"/>
        <v>CS2261:</v>
      </c>
      <c r="C102" s="33" t="s">
        <v>651</v>
      </c>
      <c r="G102" s="33" t="s">
        <v>311</v>
      </c>
      <c r="H102" s="33" t="s">
        <v>652</v>
      </c>
      <c r="J102" s="33" t="s">
        <v>80</v>
      </c>
      <c r="M102" s="33" t="s">
        <v>181</v>
      </c>
      <c r="S102" s="33" t="s">
        <v>182</v>
      </c>
      <c r="U102" s="33" t="s">
        <v>215</v>
      </c>
      <c r="X102" s="33" t="s">
        <v>481</v>
      </c>
    </row>
    <row r="103" spans="1:24" ht="14" x14ac:dyDescent="0.15">
      <c r="A103" s="26" t="str">
        <f t="shared" si="4"/>
        <v>CS2280</v>
      </c>
      <c r="B103" s="26" t="str">
        <f t="shared" si="3"/>
        <v>CS2280:</v>
      </c>
      <c r="C103" s="33" t="s">
        <v>561</v>
      </c>
      <c r="G103" s="33" t="s">
        <v>312</v>
      </c>
      <c r="H103" s="33" t="s">
        <v>132</v>
      </c>
      <c r="J103" s="33" t="s">
        <v>80</v>
      </c>
      <c r="M103" s="33" t="s">
        <v>181</v>
      </c>
      <c r="O103" s="33" t="s">
        <v>252</v>
      </c>
      <c r="T103" s="33" t="s">
        <v>218</v>
      </c>
      <c r="U103" s="33" t="s">
        <v>215</v>
      </c>
      <c r="X103" s="33" t="s">
        <v>488</v>
      </c>
    </row>
    <row r="104" spans="1:24" ht="14" x14ac:dyDescent="0.15">
      <c r="A104" s="26" t="str">
        <f t="shared" si="4"/>
        <v>CS2281R</v>
      </c>
      <c r="B104" s="26" t="str">
        <f t="shared" si="3"/>
        <v>CS2281R:Fall 2024</v>
      </c>
      <c r="C104" s="33" t="s">
        <v>653</v>
      </c>
      <c r="D104" s="33" t="s">
        <v>43</v>
      </c>
      <c r="H104" s="33" t="s">
        <v>654</v>
      </c>
      <c r="I104" s="33" t="s">
        <v>655</v>
      </c>
      <c r="J104" s="33" t="s">
        <v>80</v>
      </c>
      <c r="S104" s="33" t="s">
        <v>182</v>
      </c>
      <c r="U104" s="33" t="s">
        <v>215</v>
      </c>
      <c r="X104" s="33" t="s">
        <v>389</v>
      </c>
    </row>
    <row r="105" spans="1:24" ht="14" x14ac:dyDescent="0.15">
      <c r="A105" s="26" t="str">
        <f t="shared" si="4"/>
        <v>CS2281R</v>
      </c>
      <c r="B105" s="26" t="str">
        <f t="shared" si="3"/>
        <v>CS2281R:All but Fall 2024</v>
      </c>
      <c r="C105" s="33" t="s">
        <v>653</v>
      </c>
      <c r="D105" s="33" t="s">
        <v>656</v>
      </c>
      <c r="G105" s="33" t="s">
        <v>313</v>
      </c>
      <c r="H105" s="33" t="s">
        <v>657</v>
      </c>
      <c r="J105" s="33" t="s">
        <v>80</v>
      </c>
      <c r="M105" s="33" t="s">
        <v>181</v>
      </c>
      <c r="U105" s="33" t="s">
        <v>215</v>
      </c>
      <c r="X105" s="33" t="s">
        <v>658</v>
      </c>
    </row>
    <row r="106" spans="1:24" ht="14" x14ac:dyDescent="0.15">
      <c r="A106" s="26" t="str">
        <f t="shared" si="4"/>
        <v>CS229BR</v>
      </c>
      <c r="B106" s="26" t="str">
        <f t="shared" si="3"/>
        <v>CS229BR:Spring 2021</v>
      </c>
      <c r="C106" s="33" t="s">
        <v>313</v>
      </c>
      <c r="D106" s="33" t="s">
        <v>34</v>
      </c>
      <c r="H106" s="33" t="s">
        <v>133</v>
      </c>
      <c r="J106" s="33" t="s">
        <v>80</v>
      </c>
      <c r="S106" s="33" t="s">
        <v>182</v>
      </c>
      <c r="U106" s="33" t="s">
        <v>215</v>
      </c>
      <c r="X106" s="33" t="s">
        <v>485</v>
      </c>
    </row>
    <row r="107" spans="1:24" ht="14" x14ac:dyDescent="0.15">
      <c r="A107" s="26" t="str">
        <f t="shared" si="4"/>
        <v>CS229BR</v>
      </c>
      <c r="B107" s="26" t="str">
        <f t="shared" si="3"/>
        <v>CS229BR:Spring 2023</v>
      </c>
      <c r="C107" s="33" t="s">
        <v>313</v>
      </c>
      <c r="D107" s="33" t="s">
        <v>42</v>
      </c>
      <c r="H107" s="33" t="s">
        <v>133</v>
      </c>
      <c r="J107" s="33" t="s">
        <v>80</v>
      </c>
      <c r="M107" s="33" t="s">
        <v>181</v>
      </c>
      <c r="U107" s="33" t="s">
        <v>215</v>
      </c>
      <c r="X107" s="33" t="s">
        <v>482</v>
      </c>
    </row>
    <row r="108" spans="1:24" ht="14" x14ac:dyDescent="0.15">
      <c r="A108" s="26" t="str">
        <f t="shared" si="4"/>
        <v>CS229R</v>
      </c>
      <c r="B108" s="26" t="str">
        <f t="shared" si="3"/>
        <v>CS229R:Fall 2023</v>
      </c>
      <c r="C108" s="33" t="s">
        <v>314</v>
      </c>
      <c r="D108" s="33" t="s">
        <v>41</v>
      </c>
      <c r="H108" s="33" t="s">
        <v>495</v>
      </c>
      <c r="J108" s="33" t="s">
        <v>80</v>
      </c>
      <c r="M108" s="33" t="s">
        <v>181</v>
      </c>
      <c r="U108" s="33" t="s">
        <v>215</v>
      </c>
      <c r="X108" s="33" t="s">
        <v>482</v>
      </c>
    </row>
    <row r="109" spans="1:24" ht="14" x14ac:dyDescent="0.15">
      <c r="A109" s="26" t="str">
        <f t="shared" si="4"/>
        <v>CS229R</v>
      </c>
      <c r="B109" s="26" t="str">
        <f t="shared" si="3"/>
        <v>CS229R:Fall 2022</v>
      </c>
      <c r="C109" s="33" t="s">
        <v>314</v>
      </c>
      <c r="D109" s="33" t="s">
        <v>40</v>
      </c>
      <c r="H109" s="33" t="s">
        <v>448</v>
      </c>
      <c r="J109" s="33" t="s">
        <v>80</v>
      </c>
      <c r="M109" s="33" t="s">
        <v>181</v>
      </c>
      <c r="U109" s="33" t="s">
        <v>215</v>
      </c>
      <c r="X109" s="33" t="s">
        <v>482</v>
      </c>
    </row>
    <row r="110" spans="1:24" ht="14" x14ac:dyDescent="0.15">
      <c r="A110" s="26" t="str">
        <f t="shared" si="4"/>
        <v>CS2340</v>
      </c>
      <c r="B110" s="26" t="str">
        <f t="shared" si="3"/>
        <v>CS2340:</v>
      </c>
      <c r="C110" s="33" t="s">
        <v>563</v>
      </c>
      <c r="G110" s="33" t="s">
        <v>315</v>
      </c>
      <c r="H110" s="33" t="s">
        <v>135</v>
      </c>
      <c r="J110" s="33" t="s">
        <v>80</v>
      </c>
      <c r="M110" s="33" t="s">
        <v>181</v>
      </c>
      <c r="U110" s="33" t="s">
        <v>215</v>
      </c>
      <c r="X110" s="33" t="s">
        <v>482</v>
      </c>
    </row>
    <row r="111" spans="1:24" ht="14" x14ac:dyDescent="0.15">
      <c r="A111" s="26" t="str">
        <f t="shared" si="4"/>
        <v>CS2360r</v>
      </c>
      <c r="B111" s="26" t="str">
        <f t="shared" si="3"/>
        <v>CS2360r:</v>
      </c>
      <c r="C111" s="33" t="s">
        <v>564</v>
      </c>
      <c r="G111" s="33" t="s">
        <v>316</v>
      </c>
      <c r="H111" s="33" t="s">
        <v>136</v>
      </c>
      <c r="J111" s="33" t="s">
        <v>80</v>
      </c>
      <c r="M111" s="33" t="s">
        <v>181</v>
      </c>
      <c r="S111" s="33" t="s">
        <v>182</v>
      </c>
      <c r="U111" s="33" t="s">
        <v>215</v>
      </c>
      <c r="X111" s="33" t="s">
        <v>481</v>
      </c>
    </row>
    <row r="112" spans="1:24" ht="14" x14ac:dyDescent="0.15">
      <c r="A112" s="26" t="str">
        <f t="shared" si="4"/>
        <v>CS2370</v>
      </c>
      <c r="B112" s="26" t="str">
        <f t="shared" si="3"/>
        <v>CS2370:</v>
      </c>
      <c r="C112" s="33" t="s">
        <v>565</v>
      </c>
      <c r="G112" s="33" t="s">
        <v>449</v>
      </c>
      <c r="H112" s="33" t="s">
        <v>450</v>
      </c>
      <c r="J112" s="33" t="s">
        <v>80</v>
      </c>
      <c r="M112" s="33" t="s">
        <v>181</v>
      </c>
      <c r="S112" s="33" t="s">
        <v>182</v>
      </c>
      <c r="U112" s="33" t="s">
        <v>215</v>
      </c>
      <c r="X112" s="33" t="s">
        <v>481</v>
      </c>
    </row>
    <row r="113" spans="1:24" ht="14" x14ac:dyDescent="0.15">
      <c r="A113" s="26" t="str">
        <f t="shared" si="4"/>
        <v>CS2380</v>
      </c>
      <c r="B113" s="26" t="str">
        <f t="shared" si="3"/>
        <v>CS2380:</v>
      </c>
      <c r="C113" s="33" t="s">
        <v>566</v>
      </c>
      <c r="G113" s="33" t="s">
        <v>317</v>
      </c>
      <c r="H113" s="33" t="s">
        <v>137</v>
      </c>
      <c r="J113" s="33" t="s">
        <v>80</v>
      </c>
      <c r="M113" s="33" t="s">
        <v>181</v>
      </c>
      <c r="S113" s="33" t="s">
        <v>182</v>
      </c>
      <c r="U113" s="33" t="s">
        <v>215</v>
      </c>
      <c r="X113" s="33" t="s">
        <v>481</v>
      </c>
    </row>
    <row r="114" spans="1:24" ht="14" x14ac:dyDescent="0.15">
      <c r="A114" s="26" t="str">
        <f t="shared" si="4"/>
        <v>CS2411</v>
      </c>
      <c r="B114" s="26" t="str">
        <f t="shared" si="3"/>
        <v>CS2411:</v>
      </c>
      <c r="C114" s="33" t="s">
        <v>569</v>
      </c>
      <c r="G114" s="33" t="s">
        <v>320</v>
      </c>
      <c r="H114" s="33" t="s">
        <v>140</v>
      </c>
      <c r="J114" s="33" t="s">
        <v>80</v>
      </c>
      <c r="R114" s="33" t="s">
        <v>183</v>
      </c>
      <c r="U114" s="33" t="s">
        <v>215</v>
      </c>
      <c r="X114" s="33" t="s">
        <v>483</v>
      </c>
    </row>
    <row r="115" spans="1:24" ht="14" x14ac:dyDescent="0.15">
      <c r="A115" s="26" t="str">
        <f t="shared" si="4"/>
        <v>CS2420</v>
      </c>
      <c r="B115" s="26" t="str">
        <f t="shared" si="3"/>
        <v>CS2420:</v>
      </c>
      <c r="C115" s="33" t="s">
        <v>567</v>
      </c>
      <c r="G115" s="33" t="s">
        <v>318</v>
      </c>
      <c r="H115" s="33" t="s">
        <v>138</v>
      </c>
      <c r="J115" s="33" t="s">
        <v>80</v>
      </c>
      <c r="R115" s="33" t="s">
        <v>183</v>
      </c>
      <c r="U115" s="33" t="s">
        <v>215</v>
      </c>
      <c r="X115" s="33" t="s">
        <v>483</v>
      </c>
    </row>
    <row r="116" spans="1:24" ht="14" x14ac:dyDescent="0.15">
      <c r="A116" s="26" t="str">
        <f t="shared" ref="A116:A121" si="5">SUBSTITUTE(SUBSTITUTE(SUBSTITUTE(SUBSTITUTE(SUBSTITUTE(C116,"APMTH","AM"),"ENG-SCI","ES"),"COMPSCI","CS"),"  ","")," ","")</f>
        <v>CS2430</v>
      </c>
      <c r="B116" s="26" t="str">
        <f t="shared" ref="B116:B121" si="6">A116&amp;":"&amp;D116</f>
        <v>CS2430:</v>
      </c>
      <c r="C116" s="33" t="s">
        <v>568</v>
      </c>
      <c r="G116" s="33" t="s">
        <v>319</v>
      </c>
      <c r="H116" s="33" t="s">
        <v>139</v>
      </c>
      <c r="J116" s="33" t="s">
        <v>80</v>
      </c>
      <c r="R116" s="33" t="s">
        <v>183</v>
      </c>
      <c r="U116" s="33" t="s">
        <v>215</v>
      </c>
      <c r="X116" s="33" t="s">
        <v>483</v>
      </c>
    </row>
    <row r="117" spans="1:24" ht="14" x14ac:dyDescent="0.15">
      <c r="A117" s="26" t="str">
        <f t="shared" si="5"/>
        <v>CS2470r</v>
      </c>
      <c r="B117" s="26" t="str">
        <f t="shared" si="6"/>
        <v>CS2470r:</v>
      </c>
      <c r="C117" s="33" t="s">
        <v>570</v>
      </c>
      <c r="G117" s="33" t="s">
        <v>321</v>
      </c>
      <c r="H117" s="33" t="s">
        <v>141</v>
      </c>
      <c r="J117" s="33" t="s">
        <v>80</v>
      </c>
      <c r="R117" s="33" t="s">
        <v>183</v>
      </c>
      <c r="U117" s="33" t="s">
        <v>215</v>
      </c>
      <c r="X117" s="33" t="s">
        <v>483</v>
      </c>
    </row>
    <row r="118" spans="1:24" ht="14" x14ac:dyDescent="0.15">
      <c r="A118" s="26" t="str">
        <f t="shared" si="5"/>
        <v>CS2490r</v>
      </c>
      <c r="B118" s="26" t="str">
        <f t="shared" si="6"/>
        <v>CS2490r:</v>
      </c>
      <c r="C118" s="33" t="s">
        <v>571</v>
      </c>
      <c r="G118" s="33" t="s">
        <v>322</v>
      </c>
      <c r="H118" s="33" t="s">
        <v>142</v>
      </c>
      <c r="J118" s="33" t="s">
        <v>80</v>
      </c>
      <c r="R118" s="33" t="s">
        <v>183</v>
      </c>
      <c r="S118" s="33" t="s">
        <v>182</v>
      </c>
      <c r="U118" s="33" t="s">
        <v>215</v>
      </c>
      <c r="X118" s="33" t="s">
        <v>508</v>
      </c>
    </row>
    <row r="119" spans="1:24" ht="14" x14ac:dyDescent="0.15">
      <c r="A119" s="26" t="str">
        <f t="shared" si="5"/>
        <v>CS2520r</v>
      </c>
      <c r="B119" s="26" t="str">
        <f t="shared" si="6"/>
        <v>CS2520r:</v>
      </c>
      <c r="C119" s="33" t="s">
        <v>572</v>
      </c>
      <c r="G119" s="33" t="s">
        <v>323</v>
      </c>
      <c r="H119" s="33" t="s">
        <v>143</v>
      </c>
      <c r="J119" s="33" t="s">
        <v>80</v>
      </c>
      <c r="U119" s="33" t="s">
        <v>215</v>
      </c>
      <c r="X119" s="33" t="s">
        <v>475</v>
      </c>
    </row>
    <row r="120" spans="1:24" ht="14" x14ac:dyDescent="0.15">
      <c r="A120" s="26" t="str">
        <f t="shared" si="5"/>
        <v>CS2540</v>
      </c>
      <c r="B120" s="26" t="str">
        <f t="shared" si="6"/>
        <v>CS2540:</v>
      </c>
      <c r="C120" s="33" t="s">
        <v>573</v>
      </c>
      <c r="G120" s="33" t="s">
        <v>509</v>
      </c>
      <c r="H120" s="33" t="s">
        <v>685</v>
      </c>
      <c r="J120" s="33" t="s">
        <v>80</v>
      </c>
      <c r="M120" s="33" t="s">
        <v>181</v>
      </c>
      <c r="U120" s="33" t="s">
        <v>215</v>
      </c>
      <c r="X120" s="33" t="s">
        <v>482</v>
      </c>
    </row>
    <row r="121" spans="1:24" ht="14" x14ac:dyDescent="0.15">
      <c r="A121" s="26" t="str">
        <f t="shared" si="5"/>
        <v>CS2600r</v>
      </c>
      <c r="B121" s="26" t="str">
        <f t="shared" si="6"/>
        <v>CS2600r:</v>
      </c>
      <c r="C121" s="33" t="s">
        <v>574</v>
      </c>
      <c r="G121" s="33" t="s">
        <v>324</v>
      </c>
      <c r="H121" s="33" t="s">
        <v>144</v>
      </c>
      <c r="J121" s="33" t="s">
        <v>80</v>
      </c>
      <c r="U121" s="33" t="s">
        <v>215</v>
      </c>
      <c r="X121" s="33" t="s">
        <v>475</v>
      </c>
    </row>
    <row r="122" spans="1:24" ht="14" x14ac:dyDescent="0.15">
      <c r="A122" s="26" t="str">
        <f t="shared" ref="A122:A185" si="7">SUBSTITUTE(SUBSTITUTE(SUBSTITUTE(SUBSTITUTE(SUBSTITUTE(C122,"APMTH","AM"),"ENG-SCI","ES"),"COMPSCI","CS"),"  ","")," ","")</f>
        <v>CS2610</v>
      </c>
      <c r="B122" s="26" t="str">
        <f t="shared" ref="B122:B185" si="8">A122&amp;":"&amp;D122</f>
        <v>CS2610:</v>
      </c>
      <c r="C122" s="33" t="s">
        <v>575</v>
      </c>
      <c r="G122" s="33" t="s">
        <v>325</v>
      </c>
      <c r="H122" s="33" t="s">
        <v>145</v>
      </c>
      <c r="J122" s="33" t="s">
        <v>80</v>
      </c>
      <c r="R122" s="33" t="s">
        <v>183</v>
      </c>
      <c r="U122" s="33" t="s">
        <v>215</v>
      </c>
      <c r="X122" s="33" t="s">
        <v>483</v>
      </c>
    </row>
    <row r="123" spans="1:24" ht="14" x14ac:dyDescent="0.15">
      <c r="A123" s="26" t="str">
        <f t="shared" si="7"/>
        <v>CS2620</v>
      </c>
      <c r="B123" s="26" t="str">
        <f t="shared" si="8"/>
        <v>CS2620:</v>
      </c>
      <c r="C123" s="33" t="s">
        <v>576</v>
      </c>
      <c r="G123" s="33" t="s">
        <v>326</v>
      </c>
      <c r="H123" s="33" t="s">
        <v>146</v>
      </c>
      <c r="J123" s="33" t="s">
        <v>80</v>
      </c>
      <c r="R123" s="33" t="s">
        <v>183</v>
      </c>
      <c r="U123" s="33" t="s">
        <v>215</v>
      </c>
      <c r="X123" s="33" t="s">
        <v>483</v>
      </c>
    </row>
    <row r="124" spans="1:24" ht="14" x14ac:dyDescent="0.15">
      <c r="A124" s="26" t="str">
        <f t="shared" si="7"/>
        <v>CS2630</v>
      </c>
      <c r="B124" s="26" t="str">
        <f t="shared" si="8"/>
        <v>CS2630:</v>
      </c>
      <c r="C124" s="33" t="s">
        <v>577</v>
      </c>
      <c r="G124" s="33" t="s">
        <v>327</v>
      </c>
      <c r="H124" s="33" t="s">
        <v>147</v>
      </c>
      <c r="J124" s="33" t="s">
        <v>80</v>
      </c>
      <c r="R124" s="33" t="s">
        <v>183</v>
      </c>
      <c r="U124" s="33" t="s">
        <v>215</v>
      </c>
      <c r="X124" s="33" t="s">
        <v>483</v>
      </c>
    </row>
    <row r="125" spans="1:24" ht="14" x14ac:dyDescent="0.15">
      <c r="A125" s="26" t="str">
        <f t="shared" si="7"/>
        <v>CS2650</v>
      </c>
      <c r="B125" s="26" t="str">
        <f t="shared" si="8"/>
        <v>CS2650:</v>
      </c>
      <c r="C125" s="33" t="s">
        <v>578</v>
      </c>
      <c r="G125" s="33" t="s">
        <v>328</v>
      </c>
      <c r="H125" s="33" t="s">
        <v>148</v>
      </c>
      <c r="J125" s="33" t="s">
        <v>80</v>
      </c>
      <c r="R125" s="33" t="s">
        <v>183</v>
      </c>
      <c r="U125" s="33" t="s">
        <v>215</v>
      </c>
      <c r="X125" s="33" t="s">
        <v>483</v>
      </c>
    </row>
    <row r="126" spans="1:24" ht="14" x14ac:dyDescent="0.15">
      <c r="A126" s="26" t="str">
        <f t="shared" si="7"/>
        <v>CS2710</v>
      </c>
      <c r="B126" s="26" t="str">
        <f t="shared" si="8"/>
        <v>CS2710:</v>
      </c>
      <c r="C126" s="33" t="s">
        <v>579</v>
      </c>
      <c r="G126" s="33" t="s">
        <v>329</v>
      </c>
      <c r="H126" s="33" t="s">
        <v>149</v>
      </c>
      <c r="J126" s="33" t="s">
        <v>80</v>
      </c>
      <c r="U126" s="33" t="s">
        <v>215</v>
      </c>
      <c r="X126" s="33" t="s">
        <v>475</v>
      </c>
    </row>
    <row r="127" spans="1:24" ht="14" x14ac:dyDescent="0.15">
      <c r="A127" s="26" t="str">
        <f t="shared" si="7"/>
        <v>CS2760</v>
      </c>
      <c r="B127" s="26" t="str">
        <f t="shared" si="8"/>
        <v>CS2760:</v>
      </c>
      <c r="C127" s="33" t="s">
        <v>623</v>
      </c>
      <c r="G127" s="33" t="s">
        <v>489</v>
      </c>
      <c r="H127" s="33" t="s">
        <v>490</v>
      </c>
      <c r="J127" s="33" t="s">
        <v>80</v>
      </c>
      <c r="U127" s="33" t="s">
        <v>215</v>
      </c>
      <c r="X127" s="33" t="s">
        <v>475</v>
      </c>
    </row>
    <row r="128" spans="1:24" ht="14" x14ac:dyDescent="0.15">
      <c r="A128" s="26" t="str">
        <f t="shared" si="7"/>
        <v>CS2780</v>
      </c>
      <c r="B128" s="26" t="str">
        <f t="shared" si="8"/>
        <v>CS2780:</v>
      </c>
      <c r="C128" s="33" t="s">
        <v>624</v>
      </c>
      <c r="H128" s="33" t="s">
        <v>625</v>
      </c>
      <c r="J128" s="33" t="s">
        <v>80</v>
      </c>
      <c r="L128" s="33" t="s">
        <v>180</v>
      </c>
      <c r="S128" s="33" t="s">
        <v>182</v>
      </c>
      <c r="U128" s="33" t="s">
        <v>215</v>
      </c>
      <c r="X128" s="33" t="s">
        <v>486</v>
      </c>
    </row>
    <row r="129" spans="1:24" ht="14" x14ac:dyDescent="0.15">
      <c r="A129" s="26" t="str">
        <f t="shared" si="7"/>
        <v>CS2790r</v>
      </c>
      <c r="B129" s="26" t="str">
        <f t="shared" si="8"/>
        <v>CS2790r:</v>
      </c>
      <c r="C129" s="33" t="s">
        <v>580</v>
      </c>
      <c r="G129" s="33" t="s">
        <v>330</v>
      </c>
      <c r="H129" s="33" t="s">
        <v>150</v>
      </c>
      <c r="J129" s="33" t="s">
        <v>80</v>
      </c>
      <c r="U129" s="33" t="s">
        <v>215</v>
      </c>
      <c r="X129" s="33" t="s">
        <v>475</v>
      </c>
    </row>
    <row r="130" spans="1:24" ht="14" x14ac:dyDescent="0.15">
      <c r="A130" s="26" t="str">
        <f t="shared" si="7"/>
        <v>CS2810</v>
      </c>
      <c r="B130" s="26" t="str">
        <f t="shared" si="8"/>
        <v>CS2810:</v>
      </c>
      <c r="C130" s="33" t="s">
        <v>581</v>
      </c>
      <c r="G130" s="33" t="s">
        <v>331</v>
      </c>
      <c r="H130" s="33" t="s">
        <v>151</v>
      </c>
      <c r="J130" s="33" t="s">
        <v>80</v>
      </c>
      <c r="S130" s="33" t="s">
        <v>182</v>
      </c>
      <c r="T130" s="33" t="s">
        <v>218</v>
      </c>
      <c r="U130" s="33" t="s">
        <v>215</v>
      </c>
      <c r="X130" s="33" t="s">
        <v>487</v>
      </c>
    </row>
    <row r="131" spans="1:24" ht="14" x14ac:dyDescent="0.15">
      <c r="A131" s="26" t="str">
        <f t="shared" si="7"/>
        <v>CS2821r</v>
      </c>
      <c r="B131" s="26" t="str">
        <f t="shared" si="8"/>
        <v>CS2821r:</v>
      </c>
      <c r="C131" s="33" t="s">
        <v>583</v>
      </c>
      <c r="G131" s="33" t="s">
        <v>333</v>
      </c>
      <c r="H131" s="33" t="s">
        <v>152</v>
      </c>
      <c r="J131" s="33" t="s">
        <v>80</v>
      </c>
      <c r="S131" s="33" t="s">
        <v>182</v>
      </c>
      <c r="T131" s="33" t="s">
        <v>218</v>
      </c>
      <c r="U131" s="33" t="s">
        <v>215</v>
      </c>
      <c r="X131" s="33" t="s">
        <v>487</v>
      </c>
    </row>
    <row r="132" spans="1:24" ht="14" x14ac:dyDescent="0.15">
      <c r="A132" s="26" t="str">
        <f t="shared" si="7"/>
        <v>CS2822r</v>
      </c>
      <c r="B132" s="26" t="str">
        <f t="shared" si="8"/>
        <v>CS2822r:</v>
      </c>
      <c r="C132" s="33" t="s">
        <v>582</v>
      </c>
      <c r="G132" s="33" t="s">
        <v>399</v>
      </c>
      <c r="H132" s="33" t="s">
        <v>332</v>
      </c>
      <c r="J132" s="33" t="s">
        <v>80</v>
      </c>
      <c r="S132" s="33" t="s">
        <v>182</v>
      </c>
      <c r="T132" s="33" t="s">
        <v>218</v>
      </c>
      <c r="U132" s="33" t="s">
        <v>215</v>
      </c>
      <c r="X132" s="33" t="s">
        <v>487</v>
      </c>
    </row>
    <row r="133" spans="1:24" ht="14" x14ac:dyDescent="0.15">
      <c r="A133" s="26" t="str">
        <f t="shared" si="7"/>
        <v>CS2823r</v>
      </c>
      <c r="B133" s="26" t="str">
        <f t="shared" si="8"/>
        <v>CS2823r:</v>
      </c>
      <c r="C133" s="33" t="s">
        <v>686</v>
      </c>
      <c r="H133" s="33" t="s">
        <v>687</v>
      </c>
      <c r="J133" s="33" t="s">
        <v>80</v>
      </c>
      <c r="T133" s="33" t="s">
        <v>218</v>
      </c>
      <c r="U133" s="33" t="s">
        <v>215</v>
      </c>
      <c r="X133" s="33" t="s">
        <v>688</v>
      </c>
    </row>
    <row r="134" spans="1:24" ht="14" x14ac:dyDescent="0.15">
      <c r="A134" s="26" t="str">
        <f t="shared" si="7"/>
        <v>CS2824</v>
      </c>
      <c r="B134" s="26" t="str">
        <f t="shared" si="8"/>
        <v>CS2824:</v>
      </c>
      <c r="C134" s="33" t="s">
        <v>695</v>
      </c>
      <c r="H134" s="33" t="s">
        <v>696</v>
      </c>
      <c r="J134" s="33" t="s">
        <v>80</v>
      </c>
      <c r="M134" s="33" t="s">
        <v>181</v>
      </c>
      <c r="T134" s="33" t="s">
        <v>218</v>
      </c>
      <c r="U134" s="33" t="s">
        <v>215</v>
      </c>
      <c r="X134" s="33" t="s">
        <v>635</v>
      </c>
    </row>
    <row r="135" spans="1:24" ht="14" x14ac:dyDescent="0.15">
      <c r="A135" s="26" t="str">
        <f t="shared" si="7"/>
        <v>CS2831</v>
      </c>
      <c r="B135" s="26" t="str">
        <f t="shared" si="8"/>
        <v>CS2831:</v>
      </c>
      <c r="C135" s="33" t="s">
        <v>584</v>
      </c>
      <c r="G135" s="33" t="s">
        <v>334</v>
      </c>
      <c r="H135" s="33" t="s">
        <v>153</v>
      </c>
      <c r="J135" s="33" t="s">
        <v>80</v>
      </c>
      <c r="S135" s="33" t="s">
        <v>182</v>
      </c>
      <c r="U135" s="33" t="s">
        <v>215</v>
      </c>
      <c r="X135" s="33" t="s">
        <v>485</v>
      </c>
    </row>
    <row r="136" spans="1:24" ht="14" x14ac:dyDescent="0.15">
      <c r="A136" s="26" t="str">
        <f t="shared" si="7"/>
        <v>CS2840</v>
      </c>
      <c r="B136" s="26" t="str">
        <f t="shared" si="8"/>
        <v>CS2840:</v>
      </c>
      <c r="C136" s="33" t="s">
        <v>659</v>
      </c>
      <c r="H136" s="33" t="s">
        <v>660</v>
      </c>
      <c r="J136" s="33" t="s">
        <v>80</v>
      </c>
      <c r="S136" s="33" t="s">
        <v>182</v>
      </c>
      <c r="T136" s="33" t="s">
        <v>218</v>
      </c>
      <c r="U136" s="33" t="s">
        <v>215</v>
      </c>
      <c r="X136" s="33" t="s">
        <v>487</v>
      </c>
    </row>
    <row r="137" spans="1:24" ht="14" x14ac:dyDescent="0.15">
      <c r="A137" s="26" t="str">
        <f t="shared" si="7"/>
        <v>CS2860</v>
      </c>
      <c r="B137" s="26" t="str">
        <f t="shared" si="8"/>
        <v>CS2860:</v>
      </c>
      <c r="C137" s="33" t="s">
        <v>585</v>
      </c>
      <c r="G137" s="33" t="s">
        <v>335</v>
      </c>
      <c r="H137" s="33" t="s">
        <v>154</v>
      </c>
      <c r="J137" s="33" t="s">
        <v>80</v>
      </c>
      <c r="S137" s="33" t="s">
        <v>182</v>
      </c>
      <c r="U137" s="33" t="s">
        <v>215</v>
      </c>
      <c r="X137" s="33" t="s">
        <v>485</v>
      </c>
    </row>
    <row r="138" spans="1:24" ht="14" x14ac:dyDescent="0.15">
      <c r="A138" s="26" t="str">
        <f t="shared" si="7"/>
        <v>CS2871</v>
      </c>
      <c r="B138" s="26" t="str">
        <f t="shared" si="8"/>
        <v>CS2871:</v>
      </c>
      <c r="C138" s="33" t="s">
        <v>586</v>
      </c>
      <c r="G138" s="33" t="s">
        <v>336</v>
      </c>
      <c r="J138" s="33" t="s">
        <v>80</v>
      </c>
      <c r="U138" s="33" t="s">
        <v>215</v>
      </c>
      <c r="X138" s="33" t="s">
        <v>475</v>
      </c>
    </row>
    <row r="139" spans="1:24" ht="14" x14ac:dyDescent="0.15">
      <c r="A139" s="26" t="str">
        <f t="shared" si="7"/>
        <v>CS2880</v>
      </c>
      <c r="B139" s="26" t="str">
        <f t="shared" si="8"/>
        <v>CS2880:</v>
      </c>
      <c r="C139" s="33" t="s">
        <v>587</v>
      </c>
      <c r="G139" s="33" t="s">
        <v>337</v>
      </c>
      <c r="H139" s="33" t="s">
        <v>155</v>
      </c>
      <c r="J139" s="33" t="s">
        <v>80</v>
      </c>
      <c r="S139" s="33" t="s">
        <v>182</v>
      </c>
      <c r="U139" s="33" t="s">
        <v>215</v>
      </c>
      <c r="X139" s="33" t="s">
        <v>485</v>
      </c>
    </row>
    <row r="140" spans="1:24" ht="14" x14ac:dyDescent="0.15">
      <c r="A140" s="26" t="str">
        <f t="shared" si="7"/>
        <v>CS2881r</v>
      </c>
      <c r="B140" s="26" t="str">
        <f t="shared" si="8"/>
        <v>CS2881r:</v>
      </c>
      <c r="C140" s="33" t="s">
        <v>661</v>
      </c>
      <c r="H140" s="33" t="s">
        <v>662</v>
      </c>
      <c r="J140" s="33" t="s">
        <v>80</v>
      </c>
      <c r="S140" s="33" t="s">
        <v>182</v>
      </c>
      <c r="T140" s="33" t="s">
        <v>218</v>
      </c>
      <c r="U140" s="33" t="s">
        <v>215</v>
      </c>
      <c r="X140" s="33" t="s">
        <v>487</v>
      </c>
    </row>
    <row r="141" spans="1:24" ht="14" x14ac:dyDescent="0.15">
      <c r="A141" s="26" t="str">
        <f t="shared" si="7"/>
        <v>CS2890</v>
      </c>
      <c r="B141" s="26" t="str">
        <f t="shared" si="8"/>
        <v>CS2890:</v>
      </c>
      <c r="C141" s="33" t="s">
        <v>588</v>
      </c>
      <c r="G141" s="33" t="s">
        <v>338</v>
      </c>
      <c r="H141" s="33" t="s">
        <v>123</v>
      </c>
      <c r="J141" s="33" t="s">
        <v>80</v>
      </c>
      <c r="S141" s="33" t="s">
        <v>182</v>
      </c>
      <c r="U141" s="33" t="s">
        <v>215</v>
      </c>
      <c r="X141" s="33" t="s">
        <v>485</v>
      </c>
    </row>
    <row r="142" spans="1:24" ht="14" x14ac:dyDescent="0.15">
      <c r="A142" s="26" t="str">
        <f t="shared" si="7"/>
        <v>CS2901</v>
      </c>
      <c r="B142" s="26" t="str">
        <f t="shared" si="8"/>
        <v>CS2901:</v>
      </c>
      <c r="C142" s="33" t="s">
        <v>589</v>
      </c>
      <c r="G142" s="33" t="s">
        <v>339</v>
      </c>
      <c r="H142" s="33" t="s">
        <v>156</v>
      </c>
    </row>
    <row r="143" spans="1:24" ht="14" x14ac:dyDescent="0.15">
      <c r="A143" s="26" t="str">
        <f t="shared" si="7"/>
        <v>CS2990r</v>
      </c>
      <c r="B143" s="26" t="str">
        <f t="shared" si="8"/>
        <v>CS2990r:</v>
      </c>
      <c r="C143" s="33" t="s">
        <v>590</v>
      </c>
      <c r="G143" s="33" t="s">
        <v>340</v>
      </c>
      <c r="H143" s="33" t="s">
        <v>157</v>
      </c>
    </row>
    <row r="144" spans="1:24" ht="14" x14ac:dyDescent="0.15">
      <c r="A144" s="26" t="str">
        <f t="shared" si="7"/>
        <v>CS3330</v>
      </c>
      <c r="B144" s="26" t="str">
        <f t="shared" si="8"/>
        <v>CS3330:</v>
      </c>
      <c r="C144" s="33" t="s">
        <v>591</v>
      </c>
      <c r="G144" s="33" t="s">
        <v>341</v>
      </c>
      <c r="H144" s="33" t="s">
        <v>342</v>
      </c>
    </row>
    <row r="145" spans="1:24" ht="14" x14ac:dyDescent="0.15">
      <c r="A145" s="26" t="str">
        <f t="shared" si="7"/>
        <v>ECON2070</v>
      </c>
      <c r="B145" s="26" t="str">
        <f t="shared" si="8"/>
        <v>ECON2070:</v>
      </c>
      <c r="C145" s="33" t="s">
        <v>451</v>
      </c>
      <c r="H145" s="33" t="s">
        <v>452</v>
      </c>
      <c r="J145" s="33" t="s">
        <v>80</v>
      </c>
      <c r="M145" s="33" t="s">
        <v>181</v>
      </c>
      <c r="S145" s="33" t="s">
        <v>182</v>
      </c>
      <c r="U145" s="33" t="s">
        <v>215</v>
      </c>
      <c r="X145" s="33" t="s">
        <v>396</v>
      </c>
    </row>
    <row r="146" spans="1:24" ht="14" x14ac:dyDescent="0.15">
      <c r="A146" s="26" t="str">
        <f t="shared" si="7"/>
        <v>ES50</v>
      </c>
      <c r="B146" s="26" t="str">
        <f t="shared" si="8"/>
        <v>ES50:</v>
      </c>
      <c r="C146" s="33" t="s">
        <v>343</v>
      </c>
      <c r="H146" s="33" t="s">
        <v>158</v>
      </c>
      <c r="I146" s="33" t="s">
        <v>432</v>
      </c>
      <c r="J146" s="33" t="s">
        <v>80</v>
      </c>
      <c r="X146" s="33" t="s">
        <v>80</v>
      </c>
    </row>
    <row r="147" spans="1:24" ht="14" x14ac:dyDescent="0.15">
      <c r="A147" s="26" t="str">
        <f t="shared" si="7"/>
        <v>ES54</v>
      </c>
      <c r="B147" s="26" t="str">
        <f t="shared" si="8"/>
        <v>ES54:</v>
      </c>
      <c r="C147" s="33" t="s">
        <v>344</v>
      </c>
      <c r="H147" s="33" t="s">
        <v>159</v>
      </c>
      <c r="I147" s="33" t="s">
        <v>433</v>
      </c>
      <c r="J147" s="33" t="s">
        <v>80</v>
      </c>
      <c r="X147" s="33" t="s">
        <v>80</v>
      </c>
    </row>
    <row r="148" spans="1:24" ht="14" x14ac:dyDescent="0.15">
      <c r="A148" s="26" t="str">
        <f t="shared" si="7"/>
        <v>ES143</v>
      </c>
      <c r="B148" s="26" t="str">
        <f t="shared" si="8"/>
        <v>ES143:</v>
      </c>
      <c r="C148" s="33" t="s">
        <v>345</v>
      </c>
      <c r="H148" s="33" t="s">
        <v>153</v>
      </c>
      <c r="J148" s="33" t="s">
        <v>80</v>
      </c>
      <c r="S148" s="33" t="s">
        <v>182</v>
      </c>
      <c r="X148" s="33" t="s">
        <v>387</v>
      </c>
    </row>
    <row r="149" spans="1:24" ht="14" x14ac:dyDescent="0.15">
      <c r="A149" s="26" t="str">
        <f t="shared" si="7"/>
        <v>ES150</v>
      </c>
      <c r="B149" s="26" t="str">
        <f t="shared" si="8"/>
        <v>ES150:</v>
      </c>
      <c r="C149" s="33" t="s">
        <v>346</v>
      </c>
      <c r="H149" s="33" t="s">
        <v>160</v>
      </c>
      <c r="V149" s="33" t="s">
        <v>161</v>
      </c>
      <c r="X149" s="33" t="s">
        <v>161</v>
      </c>
    </row>
    <row r="150" spans="1:24" ht="14" x14ac:dyDescent="0.15">
      <c r="A150" s="26" t="str">
        <f t="shared" si="7"/>
        <v>ES170</v>
      </c>
      <c r="B150" s="26" t="str">
        <f t="shared" si="8"/>
        <v>ES170:</v>
      </c>
      <c r="C150" s="33" t="s">
        <v>348</v>
      </c>
      <c r="H150" s="33" t="s">
        <v>163</v>
      </c>
      <c r="J150" s="33" t="s">
        <v>80</v>
      </c>
      <c r="X150" s="33" t="s">
        <v>80</v>
      </c>
    </row>
    <row r="151" spans="1:24" ht="14" x14ac:dyDescent="0.15">
      <c r="A151" s="26" t="str">
        <f t="shared" si="7"/>
        <v>ES256</v>
      </c>
      <c r="B151" s="26" t="str">
        <f t="shared" si="8"/>
        <v>ES256:</v>
      </c>
      <c r="C151" s="33" t="s">
        <v>349</v>
      </c>
      <c r="H151" s="33" t="s">
        <v>164</v>
      </c>
      <c r="J151" s="33" t="s">
        <v>80</v>
      </c>
      <c r="X151" s="33" t="s">
        <v>80</v>
      </c>
    </row>
    <row r="152" spans="1:24" ht="14" x14ac:dyDescent="0.15">
      <c r="A152" s="26" t="str">
        <f t="shared" si="7"/>
        <v>MATHMA</v>
      </c>
      <c r="B152" s="26" t="str">
        <f t="shared" si="8"/>
        <v>MATHMA:</v>
      </c>
      <c r="C152" s="33" t="s">
        <v>400</v>
      </c>
      <c r="H152" s="33" t="s">
        <v>401</v>
      </c>
    </row>
    <row r="153" spans="1:24" ht="14" x14ac:dyDescent="0.15">
      <c r="A153" s="26" t="str">
        <f t="shared" si="7"/>
        <v>MATHMB</v>
      </c>
      <c r="B153" s="26" t="str">
        <f t="shared" si="8"/>
        <v>MATHMB:</v>
      </c>
      <c r="C153" s="33" t="s">
        <v>402</v>
      </c>
      <c r="H153" s="33" t="s">
        <v>403</v>
      </c>
    </row>
    <row r="154" spans="1:24" ht="14" x14ac:dyDescent="0.15">
      <c r="A154" s="26" t="str">
        <f t="shared" si="7"/>
        <v>MATH1A</v>
      </c>
      <c r="B154" s="26" t="str">
        <f t="shared" si="8"/>
        <v>MATH1A:</v>
      </c>
      <c r="C154" s="33" t="s">
        <v>350</v>
      </c>
      <c r="H154" s="33" t="s">
        <v>165</v>
      </c>
    </row>
    <row r="155" spans="1:24" ht="14" x14ac:dyDescent="0.15">
      <c r="A155" s="26" t="str">
        <f t="shared" si="7"/>
        <v>MATH1B</v>
      </c>
      <c r="B155" s="26" t="str">
        <f t="shared" si="8"/>
        <v>MATH1B:</v>
      </c>
      <c r="C155" s="33" t="s">
        <v>351</v>
      </c>
      <c r="H155" s="33" t="s">
        <v>165</v>
      </c>
    </row>
    <row r="156" spans="1:24" ht="14" x14ac:dyDescent="0.15">
      <c r="A156" s="26" t="str">
        <f t="shared" si="7"/>
        <v>MATH21A</v>
      </c>
      <c r="B156" s="26" t="str">
        <f t="shared" si="8"/>
        <v>MATH21A:</v>
      </c>
      <c r="C156" s="33" t="s">
        <v>352</v>
      </c>
      <c r="H156" s="33" t="s">
        <v>166</v>
      </c>
    </row>
    <row r="157" spans="1:24" ht="14" x14ac:dyDescent="0.15">
      <c r="A157" s="26" t="str">
        <f t="shared" si="7"/>
        <v>MATH21B</v>
      </c>
      <c r="B157" s="26" t="str">
        <f t="shared" si="8"/>
        <v>MATH21B:</v>
      </c>
      <c r="C157" s="33" t="s">
        <v>353</v>
      </c>
      <c r="H157" s="33" t="s">
        <v>167</v>
      </c>
      <c r="W157" s="33" t="s">
        <v>83</v>
      </c>
      <c r="X157" s="33" t="s">
        <v>83</v>
      </c>
    </row>
    <row r="158" spans="1:24" ht="14" x14ac:dyDescent="0.15">
      <c r="A158" s="26" t="str">
        <f t="shared" si="7"/>
        <v>MATH22A</v>
      </c>
      <c r="B158" s="26" t="str">
        <f t="shared" si="8"/>
        <v>MATH22A:</v>
      </c>
      <c r="C158" s="33" t="s">
        <v>354</v>
      </c>
      <c r="H158" s="33" t="s">
        <v>168</v>
      </c>
      <c r="W158" s="33" t="s">
        <v>83</v>
      </c>
      <c r="X158" s="33" t="s">
        <v>83</v>
      </c>
    </row>
    <row r="159" spans="1:24" ht="14" x14ac:dyDescent="0.15">
      <c r="A159" s="26" t="str">
        <f t="shared" si="7"/>
        <v>MATH23A</v>
      </c>
      <c r="B159" s="26" t="str">
        <f t="shared" si="8"/>
        <v>MATH23A:</v>
      </c>
      <c r="C159" s="33" t="s">
        <v>355</v>
      </c>
      <c r="H159" s="33" t="s">
        <v>169</v>
      </c>
      <c r="W159" s="33" t="s">
        <v>83</v>
      </c>
      <c r="X159" s="33" t="s">
        <v>83</v>
      </c>
    </row>
    <row r="160" spans="1:24" ht="14" x14ac:dyDescent="0.15">
      <c r="A160" s="26" t="str">
        <f t="shared" si="7"/>
        <v>MATH23B</v>
      </c>
      <c r="B160" s="26" t="str">
        <f t="shared" si="8"/>
        <v>MATH23B:</v>
      </c>
      <c r="C160" s="33" t="s">
        <v>356</v>
      </c>
      <c r="H160" s="33" t="s">
        <v>170</v>
      </c>
      <c r="W160" s="33" t="s">
        <v>83</v>
      </c>
      <c r="X160" s="33" t="s">
        <v>83</v>
      </c>
    </row>
    <row r="161" spans="1:24" ht="14" x14ac:dyDescent="0.15">
      <c r="A161" s="26" t="str">
        <f t="shared" si="7"/>
        <v>MATH23C</v>
      </c>
      <c r="B161" s="26" t="str">
        <f t="shared" si="8"/>
        <v>MATH23C:</v>
      </c>
      <c r="C161" s="34" t="s">
        <v>357</v>
      </c>
      <c r="H161" s="34" t="s">
        <v>171</v>
      </c>
      <c r="N161" s="33" t="s">
        <v>186</v>
      </c>
      <c r="X161" s="33" t="s">
        <v>186</v>
      </c>
    </row>
    <row r="162" spans="1:24" ht="14" x14ac:dyDescent="0.15">
      <c r="A162" s="26" t="str">
        <f t="shared" si="7"/>
        <v>MATH25A</v>
      </c>
      <c r="B162" s="26" t="str">
        <f t="shared" si="8"/>
        <v>MATH25A:</v>
      </c>
      <c r="C162" s="34" t="s">
        <v>358</v>
      </c>
      <c r="H162" s="34" t="s">
        <v>172</v>
      </c>
      <c r="W162" s="33" t="s">
        <v>83</v>
      </c>
      <c r="X162" s="33" t="s">
        <v>83</v>
      </c>
    </row>
    <row r="163" spans="1:24" x14ac:dyDescent="0.15">
      <c r="A163" s="26" t="str">
        <f t="shared" si="7"/>
        <v>MATH25B</v>
      </c>
      <c r="B163" s="26" t="str">
        <f t="shared" si="8"/>
        <v>MATH25B:</v>
      </c>
      <c r="C163" s="34" t="s">
        <v>359</v>
      </c>
      <c r="H163" s="34" t="s">
        <v>173</v>
      </c>
    </row>
    <row r="164" spans="1:24" ht="14" x14ac:dyDescent="0.15">
      <c r="A164" s="26" t="str">
        <f t="shared" si="7"/>
        <v>MATH55A</v>
      </c>
      <c r="B164" s="26" t="str">
        <f t="shared" si="8"/>
        <v>MATH55A:</v>
      </c>
      <c r="C164" s="34" t="s">
        <v>360</v>
      </c>
      <c r="H164" s="34" t="s">
        <v>174</v>
      </c>
      <c r="W164" s="33" t="s">
        <v>83</v>
      </c>
      <c r="X164" s="33" t="s">
        <v>83</v>
      </c>
    </row>
    <row r="165" spans="1:24" x14ac:dyDescent="0.15">
      <c r="A165" s="26" t="str">
        <f t="shared" si="7"/>
        <v>MATH55B</v>
      </c>
      <c r="B165" s="26" t="str">
        <f t="shared" si="8"/>
        <v>MATH55B:</v>
      </c>
      <c r="C165" s="34" t="s">
        <v>361</v>
      </c>
      <c r="H165" s="34" t="s">
        <v>175</v>
      </c>
    </row>
    <row r="166" spans="1:24" ht="14" x14ac:dyDescent="0.15">
      <c r="A166" s="26" t="str">
        <f t="shared" si="7"/>
        <v>MATH101</v>
      </c>
      <c r="B166" s="26" t="str">
        <f t="shared" si="8"/>
        <v>MATH101:</v>
      </c>
      <c r="C166" s="34" t="s">
        <v>362</v>
      </c>
      <c r="H166" s="34" t="s">
        <v>176</v>
      </c>
      <c r="I166" s="33" t="s">
        <v>592</v>
      </c>
      <c r="J166" s="33" t="s">
        <v>80</v>
      </c>
      <c r="M166" s="33" t="s">
        <v>181</v>
      </c>
      <c r="N166" s="33" t="s">
        <v>186</v>
      </c>
      <c r="X166" s="33" t="s">
        <v>390</v>
      </c>
    </row>
    <row r="167" spans="1:24" ht="14" x14ac:dyDescent="0.15">
      <c r="A167" s="26" t="str">
        <f t="shared" si="7"/>
        <v>MATH152</v>
      </c>
      <c r="B167" s="26" t="str">
        <f t="shared" si="8"/>
        <v>MATH152:</v>
      </c>
      <c r="C167" s="34" t="s">
        <v>404</v>
      </c>
      <c r="H167" s="34" t="s">
        <v>59</v>
      </c>
      <c r="I167" s="33" t="s">
        <v>593</v>
      </c>
      <c r="J167" s="33" t="s">
        <v>80</v>
      </c>
      <c r="M167" s="33" t="s">
        <v>181</v>
      </c>
      <c r="N167" s="33" t="s">
        <v>186</v>
      </c>
      <c r="X167" s="33" t="s">
        <v>390</v>
      </c>
    </row>
    <row r="168" spans="1:24" ht="14" x14ac:dyDescent="0.15">
      <c r="A168" s="26" t="str">
        <f t="shared" si="7"/>
        <v>MATH154</v>
      </c>
      <c r="B168" s="26" t="str">
        <f t="shared" si="8"/>
        <v>MATH154:</v>
      </c>
      <c r="C168" s="34" t="s">
        <v>363</v>
      </c>
      <c r="H168" s="34" t="s">
        <v>177</v>
      </c>
      <c r="V168" s="33" t="s">
        <v>161</v>
      </c>
      <c r="X168" s="33" t="s">
        <v>161</v>
      </c>
    </row>
    <row r="169" spans="1:24" ht="14" x14ac:dyDescent="0.15">
      <c r="A169" s="26" t="str">
        <f t="shared" si="7"/>
        <v>Neuro140</v>
      </c>
      <c r="B169" s="26" t="str">
        <f t="shared" si="8"/>
        <v>Neuro140:</v>
      </c>
      <c r="C169" s="34" t="s">
        <v>491</v>
      </c>
      <c r="E169" s="34" t="s">
        <v>492</v>
      </c>
      <c r="J169" s="33" t="s">
        <v>80</v>
      </c>
      <c r="X169" s="33" t="s">
        <v>80</v>
      </c>
    </row>
    <row r="170" spans="1:24" ht="14" x14ac:dyDescent="0.15">
      <c r="A170" s="26" t="str">
        <f t="shared" si="7"/>
        <v>Neuro1401</v>
      </c>
      <c r="B170" s="26" t="str">
        <f t="shared" si="8"/>
        <v>Neuro1401:</v>
      </c>
      <c r="C170" s="34" t="s">
        <v>594</v>
      </c>
      <c r="H170" s="34" t="s">
        <v>595</v>
      </c>
      <c r="J170" s="33" t="s">
        <v>80</v>
      </c>
      <c r="X170" s="33" t="s">
        <v>80</v>
      </c>
    </row>
    <row r="171" spans="1:24" ht="14" x14ac:dyDescent="0.15">
      <c r="A171" s="26" t="str">
        <f t="shared" si="7"/>
        <v>PHY123b</v>
      </c>
      <c r="B171" s="26" t="str">
        <f t="shared" si="8"/>
        <v>PHY123b:</v>
      </c>
      <c r="C171" s="34" t="s">
        <v>405</v>
      </c>
      <c r="E171" s="34" t="s">
        <v>347</v>
      </c>
      <c r="H171" s="34" t="s">
        <v>162</v>
      </c>
      <c r="J171" s="33" t="s">
        <v>80</v>
      </c>
      <c r="R171" s="33" t="s">
        <v>183</v>
      </c>
      <c r="X171" s="33" t="s">
        <v>406</v>
      </c>
    </row>
    <row r="172" spans="1:24" ht="14" x14ac:dyDescent="0.15">
      <c r="A172" s="26" t="str">
        <f t="shared" si="7"/>
        <v>PHY160</v>
      </c>
      <c r="B172" s="26" t="str">
        <f t="shared" si="8"/>
        <v>PHY160:</v>
      </c>
      <c r="C172" s="34" t="s">
        <v>407</v>
      </c>
      <c r="H172" s="34" t="s">
        <v>408</v>
      </c>
      <c r="J172" s="33" t="s">
        <v>80</v>
      </c>
      <c r="X172" s="33" t="s">
        <v>80</v>
      </c>
    </row>
    <row r="173" spans="1:24" ht="14" x14ac:dyDescent="0.15">
      <c r="A173" s="26" t="str">
        <f t="shared" si="7"/>
        <v>PHY260a</v>
      </c>
      <c r="B173" s="26" t="str">
        <f t="shared" si="8"/>
        <v>PHY260a:</v>
      </c>
      <c r="C173" s="34" t="s">
        <v>663</v>
      </c>
      <c r="E173" s="34" t="s">
        <v>664</v>
      </c>
      <c r="H173" s="34" t="s">
        <v>665</v>
      </c>
      <c r="J173" s="33" t="s">
        <v>80</v>
      </c>
      <c r="M173" s="33" t="s">
        <v>181</v>
      </c>
      <c r="U173" s="33" t="s">
        <v>215</v>
      </c>
      <c r="X173" s="33" t="s">
        <v>658</v>
      </c>
    </row>
    <row r="174" spans="1:24" ht="14" x14ac:dyDescent="0.15">
      <c r="A174" s="26" t="str">
        <f t="shared" si="7"/>
        <v>PHY260b</v>
      </c>
      <c r="B174" s="26" t="str">
        <f t="shared" si="8"/>
        <v>PHY260b:</v>
      </c>
      <c r="C174" s="34" t="s">
        <v>699</v>
      </c>
      <c r="E174" s="34" t="s">
        <v>700</v>
      </c>
      <c r="H174" s="34" t="s">
        <v>701</v>
      </c>
      <c r="J174" s="33" t="s">
        <v>80</v>
      </c>
      <c r="M174" s="33" t="s">
        <v>181</v>
      </c>
      <c r="U174" s="33" t="s">
        <v>215</v>
      </c>
      <c r="X174" s="33" t="s">
        <v>658</v>
      </c>
    </row>
    <row r="175" spans="1:24" ht="14" x14ac:dyDescent="0.15">
      <c r="A175" s="26" t="str">
        <f t="shared" si="7"/>
        <v>STAT110</v>
      </c>
      <c r="B175" s="26" t="str">
        <f t="shared" si="8"/>
        <v>STAT110:</v>
      </c>
      <c r="C175" s="34" t="s">
        <v>702</v>
      </c>
      <c r="E175" s="34" t="s">
        <v>703</v>
      </c>
      <c r="H175" s="34" t="s">
        <v>704</v>
      </c>
      <c r="V175" s="33" t="s">
        <v>161</v>
      </c>
      <c r="X175" s="33" t="s">
        <v>161</v>
      </c>
    </row>
    <row r="176" spans="1:24" ht="14" x14ac:dyDescent="0.15">
      <c r="A176" s="26" t="str">
        <f t="shared" si="7"/>
        <v>STAT111</v>
      </c>
      <c r="B176" s="26" t="str">
        <f t="shared" si="8"/>
        <v>STAT111:</v>
      </c>
      <c r="C176" s="34" t="s">
        <v>705</v>
      </c>
      <c r="H176" s="34" t="s">
        <v>706</v>
      </c>
      <c r="V176" s="33" t="s">
        <v>161</v>
      </c>
      <c r="X176" s="33" t="s">
        <v>161</v>
      </c>
    </row>
    <row r="177" spans="1:24" ht="14" x14ac:dyDescent="0.15">
      <c r="A177" s="26" t="str">
        <f t="shared" si="7"/>
        <v>STAT195</v>
      </c>
      <c r="B177" s="26" t="str">
        <f t="shared" si="8"/>
        <v>STAT195:</v>
      </c>
      <c r="C177" s="34" t="s">
        <v>707</v>
      </c>
      <c r="H177" s="34" t="s">
        <v>708</v>
      </c>
      <c r="J177" s="33" t="s">
        <v>80</v>
      </c>
      <c r="S177" s="33" t="s">
        <v>182</v>
      </c>
      <c r="X177" s="33" t="s">
        <v>387</v>
      </c>
    </row>
    <row r="178" spans="1:24" ht="14" x14ac:dyDescent="0.15">
      <c r="A178" s="26" t="str">
        <f t="shared" si="7"/>
        <v>STAT210</v>
      </c>
      <c r="B178" s="26" t="str">
        <f t="shared" si="8"/>
        <v>STAT210:</v>
      </c>
      <c r="C178" s="34" t="s">
        <v>709</v>
      </c>
      <c r="H178" s="34" t="s">
        <v>710</v>
      </c>
      <c r="V178" s="33" t="s">
        <v>161</v>
      </c>
      <c r="X178" s="33" t="s">
        <v>161</v>
      </c>
    </row>
    <row r="179" spans="1:24" ht="14" x14ac:dyDescent="0.15">
      <c r="A179" s="26" t="str">
        <f t="shared" si="7"/>
        <v>STAT220</v>
      </c>
      <c r="B179" s="26" t="str">
        <f t="shared" si="8"/>
        <v>STAT220:</v>
      </c>
      <c r="C179" s="34" t="s">
        <v>711</v>
      </c>
      <c r="H179" s="34" t="s">
        <v>712</v>
      </c>
      <c r="V179" s="33" t="s">
        <v>161</v>
      </c>
      <c r="X179" s="33" t="s">
        <v>161</v>
      </c>
    </row>
    <row r="180" spans="1:24" ht="14" x14ac:dyDescent="0.15">
      <c r="A180" s="26" t="str">
        <f t="shared" si="7"/>
        <v>MIT6.1040</v>
      </c>
      <c r="B180" s="26" t="str">
        <f t="shared" si="8"/>
        <v>MIT6.1040:</v>
      </c>
      <c r="C180" s="34" t="s">
        <v>713</v>
      </c>
      <c r="E180" s="34" t="s">
        <v>714</v>
      </c>
      <c r="H180" s="34" t="s">
        <v>715</v>
      </c>
      <c r="J180" s="33" t="s">
        <v>80</v>
      </c>
      <c r="U180" s="33" t="s">
        <v>215</v>
      </c>
      <c r="X180" s="33" t="s">
        <v>633</v>
      </c>
    </row>
    <row r="181" spans="1:24" ht="14" x14ac:dyDescent="0.15">
      <c r="A181" s="26" t="str">
        <f t="shared" si="7"/>
        <v>MIT6.1060</v>
      </c>
      <c r="B181" s="26" t="str">
        <f t="shared" si="8"/>
        <v>MIT6.1060:</v>
      </c>
      <c r="C181" s="34" t="s">
        <v>716</v>
      </c>
      <c r="E181" s="34" t="s">
        <v>717</v>
      </c>
      <c r="H181" s="34" t="s">
        <v>718</v>
      </c>
      <c r="J181" s="33" t="s">
        <v>80</v>
      </c>
      <c r="R181" s="33" t="s">
        <v>183</v>
      </c>
      <c r="U181" s="33" t="s">
        <v>215</v>
      </c>
      <c r="X181" s="33" t="s">
        <v>719</v>
      </c>
    </row>
    <row r="182" spans="1:24" ht="14" x14ac:dyDescent="0.15">
      <c r="A182" s="26" t="str">
        <f t="shared" si="7"/>
        <v>MIT6.3900</v>
      </c>
      <c r="B182" s="26" t="str">
        <f t="shared" si="8"/>
        <v>MIT6.3900:Fall only, 2025 and later</v>
      </c>
      <c r="C182" s="34" t="s">
        <v>720</v>
      </c>
      <c r="D182" s="34" t="s">
        <v>721</v>
      </c>
      <c r="E182" s="34" t="s">
        <v>722</v>
      </c>
      <c r="H182" s="34" t="s">
        <v>723</v>
      </c>
      <c r="J182" s="33" t="s">
        <v>80</v>
      </c>
      <c r="S182" s="33" t="s">
        <v>182</v>
      </c>
      <c r="T182" s="33" t="s">
        <v>218</v>
      </c>
      <c r="U182" s="33" t="s">
        <v>215</v>
      </c>
      <c r="X182" s="33" t="s">
        <v>666</v>
      </c>
    </row>
    <row r="183" spans="1:24" ht="14" x14ac:dyDescent="0.15">
      <c r="A183" s="26" t="str">
        <f t="shared" si="7"/>
        <v>MIT6.4120</v>
      </c>
      <c r="B183" s="26" t="str">
        <f t="shared" si="8"/>
        <v>MIT6.4120:</v>
      </c>
      <c r="C183" s="34" t="s">
        <v>724</v>
      </c>
      <c r="E183" s="34" t="s">
        <v>725</v>
      </c>
      <c r="F183" s="34" t="s">
        <v>726</v>
      </c>
      <c r="H183" s="34" t="s">
        <v>727</v>
      </c>
      <c r="J183" s="33" t="s">
        <v>80</v>
      </c>
      <c r="U183" s="33" t="s">
        <v>215</v>
      </c>
      <c r="X183" s="33" t="s">
        <v>633</v>
      </c>
    </row>
    <row r="184" spans="1:24" ht="14" x14ac:dyDescent="0.15">
      <c r="A184" s="26" t="str">
        <f t="shared" si="7"/>
        <v>MIT6.4550</v>
      </c>
      <c r="B184" s="26" t="str">
        <f t="shared" si="8"/>
        <v>MIT6.4550:</v>
      </c>
      <c r="C184" s="34" t="s">
        <v>728</v>
      </c>
      <c r="E184" s="34" t="s">
        <v>729</v>
      </c>
      <c r="F184" s="34" t="s">
        <v>730</v>
      </c>
      <c r="H184" s="34" t="s">
        <v>731</v>
      </c>
      <c r="J184" s="33" t="s">
        <v>80</v>
      </c>
      <c r="X184" s="33" t="s">
        <v>80</v>
      </c>
    </row>
    <row r="185" spans="1:24" ht="14" x14ac:dyDescent="0.15">
      <c r="A185" s="26" t="str">
        <f t="shared" si="7"/>
        <v>MIT6.5210</v>
      </c>
      <c r="B185" s="26" t="str">
        <f t="shared" si="8"/>
        <v>MIT6.5210:</v>
      </c>
      <c r="C185" s="34" t="s">
        <v>732</v>
      </c>
      <c r="E185" s="34" t="s">
        <v>733</v>
      </c>
      <c r="H185" s="34" t="s">
        <v>130</v>
      </c>
      <c r="J185" s="33" t="s">
        <v>80</v>
      </c>
      <c r="M185" s="33" t="s">
        <v>181</v>
      </c>
      <c r="P185" s="33" t="s">
        <v>185</v>
      </c>
      <c r="Q185" s="33" t="s">
        <v>184</v>
      </c>
      <c r="U185" s="33" t="s">
        <v>215</v>
      </c>
      <c r="X185" s="33" t="s">
        <v>667</v>
      </c>
    </row>
    <row r="186" spans="1:24" ht="14" x14ac:dyDescent="0.15">
      <c r="A186" s="26" t="str">
        <f t="shared" ref="A186:A249" si="9">SUBSTITUTE(SUBSTITUTE(SUBSTITUTE(SUBSTITUTE(SUBSTITUTE(C186,"APMTH","AM"),"ENG-SCI","ES"),"COMPSCI","CS"),"  ","")," ","")</f>
        <v>MIT6.5310</v>
      </c>
      <c r="B186" s="26" t="str">
        <f t="shared" ref="B186:B249" si="10">A186&amp;":"&amp;D186</f>
        <v>MIT6.5310:</v>
      </c>
      <c r="C186" s="34" t="s">
        <v>734</v>
      </c>
      <c r="E186" s="34" t="s">
        <v>735</v>
      </c>
      <c r="H186" s="34" t="s">
        <v>736</v>
      </c>
      <c r="J186" s="33" t="s">
        <v>80</v>
      </c>
      <c r="M186" s="33" t="s">
        <v>181</v>
      </c>
      <c r="U186" s="33" t="s">
        <v>215</v>
      </c>
      <c r="X186" s="33" t="s">
        <v>658</v>
      </c>
    </row>
    <row r="187" spans="1:24" ht="14" x14ac:dyDescent="0.15">
      <c r="A187" s="26" t="str">
        <f t="shared" si="9"/>
        <v>MIT6.5410</v>
      </c>
      <c r="B187" s="26" t="str">
        <f t="shared" si="10"/>
        <v>MIT6.5410:</v>
      </c>
      <c r="C187" s="34" t="s">
        <v>737</v>
      </c>
      <c r="E187" s="34" t="s">
        <v>738</v>
      </c>
      <c r="F187" s="34" t="s">
        <v>739</v>
      </c>
      <c r="H187" s="34" t="s">
        <v>740</v>
      </c>
      <c r="J187" s="33" t="s">
        <v>80</v>
      </c>
      <c r="M187" s="33" t="s">
        <v>181</v>
      </c>
      <c r="O187" s="33" t="s">
        <v>252</v>
      </c>
      <c r="U187" s="33" t="s">
        <v>215</v>
      </c>
      <c r="X187" s="33" t="s">
        <v>668</v>
      </c>
    </row>
    <row r="188" spans="1:24" ht="14" x14ac:dyDescent="0.15">
      <c r="A188" s="26" t="str">
        <f t="shared" si="9"/>
        <v>MIT6.5610</v>
      </c>
      <c r="B188" s="26" t="str">
        <f t="shared" si="10"/>
        <v>MIT6.5610:</v>
      </c>
      <c r="C188" s="34" t="s">
        <v>741</v>
      </c>
      <c r="E188" s="34" t="s">
        <v>742</v>
      </c>
      <c r="H188" s="34" t="s">
        <v>743</v>
      </c>
      <c r="J188" s="33" t="s">
        <v>80</v>
      </c>
      <c r="U188" s="33" t="s">
        <v>215</v>
      </c>
      <c r="X188" s="33" t="s">
        <v>633</v>
      </c>
    </row>
    <row r="189" spans="1:24" ht="14" x14ac:dyDescent="0.15">
      <c r="A189" s="26" t="str">
        <f t="shared" si="9"/>
        <v>MIT6.5620</v>
      </c>
      <c r="B189" s="26" t="str">
        <f t="shared" si="10"/>
        <v>MIT6.5620:</v>
      </c>
      <c r="C189" s="34" t="s">
        <v>744</v>
      </c>
      <c r="E189" s="34" t="s">
        <v>745</v>
      </c>
      <c r="H189" s="34" t="s">
        <v>746</v>
      </c>
      <c r="J189" s="33" t="s">
        <v>80</v>
      </c>
      <c r="M189" s="33" t="s">
        <v>181</v>
      </c>
      <c r="U189" s="33" t="s">
        <v>215</v>
      </c>
      <c r="X189" s="33" t="s">
        <v>658</v>
      </c>
    </row>
    <row r="190" spans="1:24" ht="14" x14ac:dyDescent="0.15">
      <c r="A190" s="26" t="str">
        <f t="shared" si="9"/>
        <v>MIT6.5660</v>
      </c>
      <c r="B190" s="26" t="str">
        <f t="shared" si="10"/>
        <v>MIT6.5660:</v>
      </c>
      <c r="C190" s="34" t="s">
        <v>747</v>
      </c>
      <c r="E190" s="34" t="s">
        <v>748</v>
      </c>
      <c r="H190" s="34" t="s">
        <v>749</v>
      </c>
      <c r="J190" s="33" t="s">
        <v>80</v>
      </c>
      <c r="R190" s="33" t="s">
        <v>183</v>
      </c>
      <c r="U190" s="33" t="s">
        <v>215</v>
      </c>
      <c r="X190" s="33" t="s">
        <v>719</v>
      </c>
    </row>
    <row r="191" spans="1:24" ht="14" x14ac:dyDescent="0.15">
      <c r="A191" s="26" t="str">
        <f t="shared" si="9"/>
        <v>MIT6.5840</v>
      </c>
      <c r="B191" s="26" t="str">
        <f t="shared" si="10"/>
        <v>MIT6.5840:</v>
      </c>
      <c r="C191" s="34" t="s">
        <v>750</v>
      </c>
      <c r="E191" s="34" t="s">
        <v>751</v>
      </c>
      <c r="H191" s="34" t="s">
        <v>752</v>
      </c>
      <c r="J191" s="33" t="s">
        <v>80</v>
      </c>
      <c r="L191" s="33" t="s">
        <v>180</v>
      </c>
      <c r="R191" s="33" t="s">
        <v>183</v>
      </c>
      <c r="U191" s="33" t="s">
        <v>215</v>
      </c>
      <c r="X191" s="33" t="s">
        <v>753</v>
      </c>
    </row>
    <row r="192" spans="1:24" ht="14" x14ac:dyDescent="0.15">
      <c r="A192" s="26" t="str">
        <f t="shared" si="9"/>
        <v>MIT6.5940</v>
      </c>
      <c r="B192" s="26" t="str">
        <f t="shared" si="10"/>
        <v>MIT6.5940:</v>
      </c>
      <c r="C192" s="34" t="s">
        <v>754</v>
      </c>
      <c r="H192" s="34" t="s">
        <v>755</v>
      </c>
      <c r="J192" s="33" t="s">
        <v>80</v>
      </c>
      <c r="S192" s="33" t="s">
        <v>182</v>
      </c>
      <c r="T192" s="33" t="s">
        <v>218</v>
      </c>
      <c r="U192" s="33" t="s">
        <v>215</v>
      </c>
      <c r="X192" s="33" t="s">
        <v>666</v>
      </c>
    </row>
    <row r="193" spans="1:24" ht="14" x14ac:dyDescent="0.15">
      <c r="A193" s="26" t="str">
        <f t="shared" si="9"/>
        <v>MIT6.7320</v>
      </c>
      <c r="B193" s="26" t="str">
        <f t="shared" si="10"/>
        <v>MIT6.7320:</v>
      </c>
      <c r="C193" s="34" t="s">
        <v>756</v>
      </c>
      <c r="E193" s="34" t="s">
        <v>757</v>
      </c>
      <c r="H193" s="34" t="s">
        <v>758</v>
      </c>
      <c r="J193" s="33" t="s">
        <v>80</v>
      </c>
      <c r="U193" s="33" t="s">
        <v>215</v>
      </c>
      <c r="X193" s="33" t="s">
        <v>633</v>
      </c>
    </row>
    <row r="194" spans="1:24" ht="14" x14ac:dyDescent="0.15">
      <c r="A194" s="26" t="str">
        <f t="shared" si="9"/>
        <v>MIT6.7900</v>
      </c>
      <c r="B194" s="26" t="str">
        <f t="shared" si="10"/>
        <v>MIT6.7900:</v>
      </c>
      <c r="C194" s="34" t="s">
        <v>759</v>
      </c>
      <c r="E194" s="34" t="s">
        <v>760</v>
      </c>
      <c r="H194" s="34" t="s">
        <v>121</v>
      </c>
      <c r="J194" s="33" t="s">
        <v>80</v>
      </c>
      <c r="S194" s="33" t="s">
        <v>182</v>
      </c>
      <c r="T194" s="33" t="s">
        <v>218</v>
      </c>
      <c r="U194" s="33" t="s">
        <v>215</v>
      </c>
      <c r="X194" s="33" t="s">
        <v>666</v>
      </c>
    </row>
    <row r="195" spans="1:24" ht="14" x14ac:dyDescent="0.15">
      <c r="A195" s="26" t="str">
        <f t="shared" si="9"/>
        <v>MIT6.7960</v>
      </c>
      <c r="B195" s="26" t="str">
        <f t="shared" si="10"/>
        <v>MIT6.7960:</v>
      </c>
      <c r="C195" s="34" t="s">
        <v>761</v>
      </c>
      <c r="E195" s="34" t="s">
        <v>762</v>
      </c>
      <c r="H195" s="34" t="s">
        <v>763</v>
      </c>
      <c r="J195" s="33" t="s">
        <v>80</v>
      </c>
      <c r="S195" s="33" t="s">
        <v>182</v>
      </c>
      <c r="T195" s="33" t="s">
        <v>218</v>
      </c>
      <c r="U195" s="33" t="s">
        <v>215</v>
      </c>
      <c r="X195" s="33" t="s">
        <v>666</v>
      </c>
    </row>
    <row r="196" spans="1:24" ht="14" x14ac:dyDescent="0.15">
      <c r="A196" s="26" t="str">
        <f t="shared" si="9"/>
        <v>MIT6.8200</v>
      </c>
      <c r="B196" s="26" t="str">
        <f t="shared" si="10"/>
        <v>MIT6.8200:</v>
      </c>
      <c r="C196" s="34" t="s">
        <v>596</v>
      </c>
      <c r="E196" s="34" t="s">
        <v>597</v>
      </c>
      <c r="H196" s="34" t="s">
        <v>598</v>
      </c>
      <c r="J196" s="33" t="s">
        <v>80</v>
      </c>
      <c r="S196" s="33" t="s">
        <v>182</v>
      </c>
      <c r="T196" s="33" t="s">
        <v>218</v>
      </c>
      <c r="U196" s="33" t="s">
        <v>215</v>
      </c>
      <c r="X196" s="33" t="s">
        <v>666</v>
      </c>
    </row>
    <row r="197" spans="1:24" ht="14" x14ac:dyDescent="0.15">
      <c r="A197" s="26" t="str">
        <f t="shared" si="9"/>
        <v>MIT6.8611</v>
      </c>
      <c r="B197" s="26" t="str">
        <f t="shared" si="10"/>
        <v>MIT6.8611:</v>
      </c>
      <c r="C197" s="34" t="s">
        <v>434</v>
      </c>
      <c r="E197" s="34" t="s">
        <v>599</v>
      </c>
      <c r="F197" s="34" t="s">
        <v>409</v>
      </c>
      <c r="G197" s="34" t="s">
        <v>689</v>
      </c>
      <c r="H197" s="34" t="s">
        <v>435</v>
      </c>
      <c r="I197" s="33" t="s">
        <v>690</v>
      </c>
      <c r="J197" s="33" t="s">
        <v>80</v>
      </c>
      <c r="S197" s="33" t="s">
        <v>182</v>
      </c>
      <c r="T197" s="33" t="s">
        <v>218</v>
      </c>
      <c r="U197" s="33" t="s">
        <v>215</v>
      </c>
      <c r="X197" s="33" t="s">
        <v>666</v>
      </c>
    </row>
    <row r="198" spans="1:24" ht="14" x14ac:dyDescent="0.15">
      <c r="A198" s="26" t="str">
        <f t="shared" si="9"/>
        <v>MIT8.370</v>
      </c>
      <c r="B198" s="26" t="str">
        <f t="shared" si="10"/>
        <v>MIT8.370:</v>
      </c>
      <c r="C198" s="34" t="s">
        <v>453</v>
      </c>
      <c r="E198" s="34" t="s">
        <v>454</v>
      </c>
      <c r="F198" s="34" t="s">
        <v>455</v>
      </c>
      <c r="H198" s="34" t="s">
        <v>456</v>
      </c>
      <c r="J198" s="33" t="s">
        <v>80</v>
      </c>
      <c r="U198" s="33" t="s">
        <v>215</v>
      </c>
      <c r="X198" s="33" t="s">
        <v>633</v>
      </c>
    </row>
    <row r="199" spans="1:24" ht="14" x14ac:dyDescent="0.15">
      <c r="A199" s="26" t="str">
        <f t="shared" si="9"/>
        <v>MIT9.19</v>
      </c>
      <c r="B199" s="26" t="str">
        <f t="shared" si="10"/>
        <v>MIT9.19:</v>
      </c>
      <c r="C199" s="34" t="s">
        <v>410</v>
      </c>
      <c r="H199" s="34" t="s">
        <v>411</v>
      </c>
      <c r="I199" s="33" t="s">
        <v>436</v>
      </c>
      <c r="J199" s="33" t="s">
        <v>80</v>
      </c>
      <c r="S199" s="33" t="s">
        <v>182</v>
      </c>
      <c r="U199" s="33" t="s">
        <v>215</v>
      </c>
      <c r="X199" s="33" t="s">
        <v>389</v>
      </c>
    </row>
    <row r="200" spans="1:24" ht="14" x14ac:dyDescent="0.15">
      <c r="A200" s="26" t="str">
        <f t="shared" si="9"/>
        <v>MIT21M.387</v>
      </c>
      <c r="B200" s="26" t="str">
        <f t="shared" si="10"/>
        <v>MIT21M.387:</v>
      </c>
      <c r="C200" s="34" t="s">
        <v>457</v>
      </c>
      <c r="E200" s="34" t="s">
        <v>458</v>
      </c>
      <c r="H200" s="34" t="s">
        <v>459</v>
      </c>
      <c r="J200" s="33" t="s">
        <v>80</v>
      </c>
      <c r="S200" s="33" t="s">
        <v>182</v>
      </c>
      <c r="X200" s="33" t="s">
        <v>387</v>
      </c>
    </row>
    <row r="201" spans="1:24" ht="14" x14ac:dyDescent="0.15">
      <c r="A201" s="26" t="str">
        <f t="shared" si="9"/>
        <v>AITDeeplearning(StudyAbroad)</v>
      </c>
      <c r="B201" s="26" t="str">
        <f t="shared" si="10"/>
        <v>AITDeeplearning(StudyAbroad):</v>
      </c>
      <c r="C201" s="34" t="s">
        <v>669</v>
      </c>
      <c r="J201" s="33" t="s">
        <v>80</v>
      </c>
      <c r="S201" s="33" t="s">
        <v>182</v>
      </c>
      <c r="T201" s="33" t="s">
        <v>218</v>
      </c>
      <c r="U201" s="33" t="s">
        <v>215</v>
      </c>
      <c r="X201" s="33" t="s">
        <v>666</v>
      </c>
    </row>
    <row r="202" spans="1:24" ht="14" x14ac:dyDescent="0.15">
      <c r="A202" s="26" t="str">
        <f t="shared" si="9"/>
        <v>AITAlgorithmsandDataStructures(StudyAbroad)</v>
      </c>
      <c r="B202" s="26" t="str">
        <f t="shared" si="10"/>
        <v>AITAlgorithmsandDataStructures(StudyAbroad):</v>
      </c>
      <c r="C202" s="34" t="s">
        <v>670</v>
      </c>
      <c r="J202" s="33" t="s">
        <v>80</v>
      </c>
      <c r="M202" s="33" t="s">
        <v>181</v>
      </c>
      <c r="P202" s="33" t="s">
        <v>185</v>
      </c>
      <c r="Q202" s="33" t="s">
        <v>184</v>
      </c>
      <c r="U202" s="33" t="s">
        <v>215</v>
      </c>
      <c r="X202" s="33" t="s">
        <v>667</v>
      </c>
    </row>
    <row r="203" spans="1:24" ht="14" x14ac:dyDescent="0.15">
      <c r="A203" s="26" t="str">
        <f t="shared" si="9"/>
        <v>AITTheoryofComputing(StudyAbroad)</v>
      </c>
      <c r="B203" s="26" t="str">
        <f t="shared" si="10"/>
        <v>AITTheoryofComputing(StudyAbroad):</v>
      </c>
      <c r="C203" s="34" t="s">
        <v>671</v>
      </c>
      <c r="J203" s="33" t="s">
        <v>80</v>
      </c>
      <c r="M203" s="33" t="s">
        <v>181</v>
      </c>
      <c r="O203" s="33" t="s">
        <v>252</v>
      </c>
      <c r="U203" s="33" t="s">
        <v>215</v>
      </c>
      <c r="X203" s="33" t="s">
        <v>668</v>
      </c>
    </row>
    <row r="204" spans="1:24" ht="14" x14ac:dyDescent="0.15">
      <c r="A204" s="26" t="str">
        <f t="shared" si="9"/>
        <v>OxfordAutomata,Logic,andGames(StudyAbroad)</v>
      </c>
      <c r="B204" s="26" t="str">
        <f t="shared" si="10"/>
        <v>OxfordAutomata,Logic,andGames(StudyAbroad):</v>
      </c>
      <c r="C204" s="34" t="s">
        <v>672</v>
      </c>
      <c r="J204" s="33" t="s">
        <v>80</v>
      </c>
      <c r="M204" s="33" t="s">
        <v>181</v>
      </c>
      <c r="U204" s="33" t="s">
        <v>215</v>
      </c>
      <c r="X204" s="33" t="s">
        <v>658</v>
      </c>
    </row>
    <row r="205" spans="1:24" ht="14" x14ac:dyDescent="0.15">
      <c r="A205" s="26" t="str">
        <f t="shared" si="9"/>
        <v>OxfordComputerArchitecture(StudyAbroad)</v>
      </c>
      <c r="B205" s="26" t="str">
        <f t="shared" si="10"/>
        <v>OxfordComputerArchitecture(StudyAbroad):</v>
      </c>
      <c r="C205" s="34" t="s">
        <v>673</v>
      </c>
      <c r="J205" s="33" t="s">
        <v>80</v>
      </c>
      <c r="R205" s="33" t="s">
        <v>183</v>
      </c>
      <c r="X205" s="33" t="s">
        <v>406</v>
      </c>
    </row>
    <row r="206" spans="1:24" x14ac:dyDescent="0.15">
      <c r="A206" s="26" t="str">
        <f t="shared" si="9"/>
        <v/>
      </c>
      <c r="B206" s="26" t="str">
        <f t="shared" si="10"/>
        <v>:</v>
      </c>
    </row>
    <row r="207" spans="1:24" x14ac:dyDescent="0.15">
      <c r="A207" s="26" t="str">
        <f t="shared" si="9"/>
        <v/>
      </c>
      <c r="B207" s="26" t="str">
        <f t="shared" si="10"/>
        <v>:</v>
      </c>
    </row>
    <row r="208" spans="1:24" x14ac:dyDescent="0.15">
      <c r="A208" s="26" t="str">
        <f t="shared" si="9"/>
        <v/>
      </c>
      <c r="B208" s="26" t="str">
        <f t="shared" si="10"/>
        <v>:</v>
      </c>
    </row>
    <row r="209" spans="1:2" x14ac:dyDescent="0.15">
      <c r="A209" s="26" t="str">
        <f t="shared" si="9"/>
        <v/>
      </c>
      <c r="B209" s="26" t="str">
        <f t="shared" si="10"/>
        <v>:</v>
      </c>
    </row>
    <row r="210" spans="1:2" x14ac:dyDescent="0.15">
      <c r="A210" s="26" t="str">
        <f t="shared" si="9"/>
        <v/>
      </c>
      <c r="B210" s="26" t="str">
        <f t="shared" si="10"/>
        <v>:</v>
      </c>
    </row>
    <row r="211" spans="1:2" x14ac:dyDescent="0.15">
      <c r="A211" s="26" t="str">
        <f t="shared" si="9"/>
        <v/>
      </c>
      <c r="B211" s="26" t="str">
        <f t="shared" si="10"/>
        <v>:</v>
      </c>
    </row>
    <row r="212" spans="1:2" x14ac:dyDescent="0.15">
      <c r="A212" s="26" t="str">
        <f t="shared" si="9"/>
        <v/>
      </c>
      <c r="B212" s="26" t="str">
        <f t="shared" si="10"/>
        <v>:</v>
      </c>
    </row>
    <row r="213" spans="1:2" x14ac:dyDescent="0.15">
      <c r="A213" s="26" t="str">
        <f t="shared" si="9"/>
        <v/>
      </c>
      <c r="B213" s="26" t="str">
        <f t="shared" si="10"/>
        <v>:</v>
      </c>
    </row>
    <row r="214" spans="1:2" x14ac:dyDescent="0.15">
      <c r="A214" s="26" t="str">
        <f t="shared" si="9"/>
        <v/>
      </c>
      <c r="B214" s="26" t="str">
        <f t="shared" si="10"/>
        <v>:</v>
      </c>
    </row>
    <row r="215" spans="1:2" x14ac:dyDescent="0.15">
      <c r="A215" s="26" t="str">
        <f t="shared" si="9"/>
        <v/>
      </c>
      <c r="B215" s="26" t="str">
        <f t="shared" si="10"/>
        <v>:</v>
      </c>
    </row>
    <row r="216" spans="1:2" x14ac:dyDescent="0.15">
      <c r="A216" s="26" t="str">
        <f t="shared" si="9"/>
        <v/>
      </c>
      <c r="B216" s="26" t="str">
        <f t="shared" si="10"/>
        <v>:</v>
      </c>
    </row>
    <row r="217" spans="1:2" x14ac:dyDescent="0.15">
      <c r="A217" s="26" t="str">
        <f t="shared" si="9"/>
        <v/>
      </c>
      <c r="B217" s="26" t="str">
        <f t="shared" si="10"/>
        <v>:</v>
      </c>
    </row>
    <row r="218" spans="1:2" x14ac:dyDescent="0.15">
      <c r="A218" s="26" t="str">
        <f t="shared" si="9"/>
        <v/>
      </c>
      <c r="B218" s="26" t="str">
        <f t="shared" si="10"/>
        <v>:</v>
      </c>
    </row>
    <row r="219" spans="1:2" x14ac:dyDescent="0.15">
      <c r="A219" s="26" t="str">
        <f t="shared" si="9"/>
        <v/>
      </c>
      <c r="B219" s="26" t="str">
        <f t="shared" si="10"/>
        <v>:</v>
      </c>
    </row>
    <row r="220" spans="1:2" x14ac:dyDescent="0.15">
      <c r="A220" s="26" t="str">
        <f t="shared" si="9"/>
        <v/>
      </c>
      <c r="B220" s="26" t="str">
        <f t="shared" si="10"/>
        <v>:</v>
      </c>
    </row>
    <row r="221" spans="1:2" x14ac:dyDescent="0.15">
      <c r="A221" s="26" t="str">
        <f t="shared" si="9"/>
        <v/>
      </c>
      <c r="B221" s="26" t="str">
        <f t="shared" si="10"/>
        <v>:</v>
      </c>
    </row>
    <row r="222" spans="1:2" x14ac:dyDescent="0.15">
      <c r="A222" s="26" t="str">
        <f t="shared" si="9"/>
        <v/>
      </c>
      <c r="B222" s="26" t="str">
        <f t="shared" si="10"/>
        <v>:</v>
      </c>
    </row>
    <row r="223" spans="1:2" x14ac:dyDescent="0.15">
      <c r="A223" s="26" t="str">
        <f t="shared" si="9"/>
        <v/>
      </c>
      <c r="B223" s="26" t="str">
        <f t="shared" si="10"/>
        <v>:</v>
      </c>
    </row>
    <row r="224" spans="1:2" x14ac:dyDescent="0.15">
      <c r="A224" s="26" t="str">
        <f t="shared" si="9"/>
        <v/>
      </c>
      <c r="B224" s="26" t="str">
        <f t="shared" si="10"/>
        <v>:</v>
      </c>
    </row>
    <row r="225" spans="1:2" x14ac:dyDescent="0.15">
      <c r="A225" s="26" t="str">
        <f t="shared" si="9"/>
        <v/>
      </c>
      <c r="B225" s="26" t="str">
        <f t="shared" si="10"/>
        <v>:</v>
      </c>
    </row>
    <row r="226" spans="1:2" x14ac:dyDescent="0.15">
      <c r="A226" s="26" t="str">
        <f t="shared" si="9"/>
        <v/>
      </c>
      <c r="B226" s="26" t="str">
        <f t="shared" si="10"/>
        <v>:</v>
      </c>
    </row>
    <row r="227" spans="1:2" x14ac:dyDescent="0.15">
      <c r="A227" s="26" t="str">
        <f t="shared" si="9"/>
        <v/>
      </c>
      <c r="B227" s="26" t="str">
        <f t="shared" si="10"/>
        <v>:</v>
      </c>
    </row>
    <row r="228" spans="1:2" x14ac:dyDescent="0.15">
      <c r="A228" s="26" t="str">
        <f t="shared" si="9"/>
        <v/>
      </c>
      <c r="B228" s="26" t="str">
        <f t="shared" si="10"/>
        <v>:</v>
      </c>
    </row>
    <row r="229" spans="1:2" x14ac:dyDescent="0.15">
      <c r="A229" s="26" t="str">
        <f t="shared" si="9"/>
        <v/>
      </c>
      <c r="B229" s="26" t="str">
        <f t="shared" si="10"/>
        <v>:</v>
      </c>
    </row>
    <row r="230" spans="1:2" x14ac:dyDescent="0.15">
      <c r="A230" s="26" t="str">
        <f t="shared" si="9"/>
        <v/>
      </c>
      <c r="B230" s="26" t="str">
        <f t="shared" si="10"/>
        <v>:</v>
      </c>
    </row>
    <row r="231" spans="1:2" x14ac:dyDescent="0.15">
      <c r="A231" s="26" t="str">
        <f t="shared" si="9"/>
        <v/>
      </c>
      <c r="B231" s="26" t="str">
        <f t="shared" si="10"/>
        <v>:</v>
      </c>
    </row>
    <row r="232" spans="1:2" x14ac:dyDescent="0.15">
      <c r="A232" s="26" t="str">
        <f t="shared" si="9"/>
        <v/>
      </c>
      <c r="B232" s="26" t="str">
        <f t="shared" si="10"/>
        <v>:</v>
      </c>
    </row>
    <row r="233" spans="1:2" x14ac:dyDescent="0.15">
      <c r="A233" s="26" t="str">
        <f t="shared" si="9"/>
        <v/>
      </c>
      <c r="B233" s="26" t="str">
        <f t="shared" si="10"/>
        <v>:</v>
      </c>
    </row>
    <row r="234" spans="1:2" x14ac:dyDescent="0.15">
      <c r="A234" s="26" t="str">
        <f t="shared" si="9"/>
        <v/>
      </c>
      <c r="B234" s="26" t="str">
        <f t="shared" si="10"/>
        <v>:</v>
      </c>
    </row>
    <row r="235" spans="1:2" x14ac:dyDescent="0.15">
      <c r="A235" s="26" t="str">
        <f t="shared" si="9"/>
        <v/>
      </c>
      <c r="B235" s="26" t="str">
        <f t="shared" si="10"/>
        <v>:</v>
      </c>
    </row>
    <row r="236" spans="1:2" x14ac:dyDescent="0.15">
      <c r="A236" s="26" t="str">
        <f t="shared" si="9"/>
        <v/>
      </c>
      <c r="B236" s="26" t="str">
        <f t="shared" si="10"/>
        <v>:</v>
      </c>
    </row>
    <row r="237" spans="1:2" x14ac:dyDescent="0.15">
      <c r="A237" s="26" t="str">
        <f t="shared" si="9"/>
        <v/>
      </c>
      <c r="B237" s="26" t="str">
        <f t="shared" si="10"/>
        <v>:</v>
      </c>
    </row>
    <row r="238" spans="1:2" x14ac:dyDescent="0.15">
      <c r="A238" s="26" t="str">
        <f t="shared" si="9"/>
        <v/>
      </c>
      <c r="B238" s="26" t="str">
        <f t="shared" si="10"/>
        <v>:</v>
      </c>
    </row>
    <row r="239" spans="1:2" x14ac:dyDescent="0.15">
      <c r="A239" s="26" t="str">
        <f t="shared" si="9"/>
        <v/>
      </c>
      <c r="B239" s="26" t="str">
        <f t="shared" si="10"/>
        <v>:</v>
      </c>
    </row>
    <row r="240" spans="1:2" x14ac:dyDescent="0.15">
      <c r="A240" s="26" t="str">
        <f t="shared" si="9"/>
        <v/>
      </c>
      <c r="B240" s="26" t="str">
        <f t="shared" si="10"/>
        <v>:</v>
      </c>
    </row>
    <row r="241" spans="1:2" x14ac:dyDescent="0.15">
      <c r="A241" s="26" t="str">
        <f t="shared" si="9"/>
        <v/>
      </c>
      <c r="B241" s="26" t="str">
        <f t="shared" si="10"/>
        <v>:</v>
      </c>
    </row>
    <row r="242" spans="1:2" x14ac:dyDescent="0.15">
      <c r="A242" s="26" t="str">
        <f t="shared" si="9"/>
        <v/>
      </c>
      <c r="B242" s="26" t="str">
        <f t="shared" si="10"/>
        <v>:</v>
      </c>
    </row>
    <row r="243" spans="1:2" x14ac:dyDescent="0.15">
      <c r="A243" s="26" t="str">
        <f t="shared" si="9"/>
        <v/>
      </c>
      <c r="B243" s="26" t="str">
        <f t="shared" si="10"/>
        <v>:</v>
      </c>
    </row>
    <row r="244" spans="1:2" x14ac:dyDescent="0.15">
      <c r="A244" s="26" t="str">
        <f t="shared" si="9"/>
        <v/>
      </c>
      <c r="B244" s="26" t="str">
        <f t="shared" si="10"/>
        <v>:</v>
      </c>
    </row>
    <row r="245" spans="1:2" x14ac:dyDescent="0.15">
      <c r="A245" s="26" t="str">
        <f t="shared" si="9"/>
        <v/>
      </c>
      <c r="B245" s="26" t="str">
        <f t="shared" si="10"/>
        <v>:</v>
      </c>
    </row>
    <row r="246" spans="1:2" x14ac:dyDescent="0.15">
      <c r="A246" s="26" t="str">
        <f t="shared" si="9"/>
        <v/>
      </c>
      <c r="B246" s="26" t="str">
        <f t="shared" si="10"/>
        <v>:</v>
      </c>
    </row>
    <row r="247" spans="1:2" x14ac:dyDescent="0.15">
      <c r="A247" s="26" t="str">
        <f t="shared" si="9"/>
        <v/>
      </c>
      <c r="B247" s="26" t="str">
        <f t="shared" si="10"/>
        <v>:</v>
      </c>
    </row>
    <row r="248" spans="1:2" x14ac:dyDescent="0.15">
      <c r="A248" s="26" t="str">
        <f t="shared" si="9"/>
        <v/>
      </c>
      <c r="B248" s="26" t="str">
        <f t="shared" si="10"/>
        <v>:</v>
      </c>
    </row>
    <row r="249" spans="1:2" x14ac:dyDescent="0.15">
      <c r="A249" s="26" t="str">
        <f t="shared" si="9"/>
        <v/>
      </c>
      <c r="B249" s="26" t="str">
        <f t="shared" si="10"/>
        <v>:</v>
      </c>
    </row>
    <row r="250" spans="1:2" x14ac:dyDescent="0.15">
      <c r="A250" s="26" t="str">
        <f t="shared" ref="A250:A313" si="11">SUBSTITUTE(SUBSTITUTE(SUBSTITUTE(SUBSTITUTE(SUBSTITUTE(C250,"APMTH","AM"),"ENG-SCI","ES"),"COMPSCI","CS"),"  ","")," ","")</f>
        <v/>
      </c>
      <c r="B250" s="26" t="str">
        <f t="shared" ref="B250:B313" si="12">A250&amp;":"&amp;D250</f>
        <v>:</v>
      </c>
    </row>
    <row r="251" spans="1:2" x14ac:dyDescent="0.15">
      <c r="A251" s="26" t="str">
        <f t="shared" si="11"/>
        <v/>
      </c>
      <c r="B251" s="26" t="str">
        <f t="shared" si="12"/>
        <v>:</v>
      </c>
    </row>
    <row r="252" spans="1:2" x14ac:dyDescent="0.15">
      <c r="A252" s="26" t="str">
        <f t="shared" si="11"/>
        <v/>
      </c>
      <c r="B252" s="26" t="str">
        <f t="shared" si="12"/>
        <v>:</v>
      </c>
    </row>
    <row r="253" spans="1:2" x14ac:dyDescent="0.15">
      <c r="A253" s="26" t="str">
        <f t="shared" si="11"/>
        <v/>
      </c>
      <c r="B253" s="26" t="str">
        <f t="shared" si="12"/>
        <v>:</v>
      </c>
    </row>
    <row r="254" spans="1:2" x14ac:dyDescent="0.15">
      <c r="A254" s="26" t="str">
        <f t="shared" si="11"/>
        <v/>
      </c>
      <c r="B254" s="26" t="str">
        <f t="shared" si="12"/>
        <v>:</v>
      </c>
    </row>
    <row r="255" spans="1:2" x14ac:dyDescent="0.15">
      <c r="A255" s="26" t="str">
        <f t="shared" si="11"/>
        <v/>
      </c>
      <c r="B255" s="26" t="str">
        <f t="shared" si="12"/>
        <v>:</v>
      </c>
    </row>
    <row r="256" spans="1:2" x14ac:dyDescent="0.15">
      <c r="A256" s="26" t="str">
        <f t="shared" si="11"/>
        <v/>
      </c>
      <c r="B256" s="26" t="str">
        <f t="shared" si="12"/>
        <v>:</v>
      </c>
    </row>
    <row r="257" spans="1:2" x14ac:dyDescent="0.15">
      <c r="A257" s="26" t="str">
        <f t="shared" si="11"/>
        <v/>
      </c>
      <c r="B257" s="26" t="str">
        <f t="shared" si="12"/>
        <v>:</v>
      </c>
    </row>
    <row r="258" spans="1:2" x14ac:dyDescent="0.15">
      <c r="A258" s="26" t="str">
        <f t="shared" si="11"/>
        <v/>
      </c>
      <c r="B258" s="26" t="str">
        <f t="shared" si="12"/>
        <v>:</v>
      </c>
    </row>
    <row r="259" spans="1:2" x14ac:dyDescent="0.15">
      <c r="A259" s="26" t="str">
        <f t="shared" si="11"/>
        <v/>
      </c>
      <c r="B259" s="26" t="str">
        <f t="shared" si="12"/>
        <v>:</v>
      </c>
    </row>
    <row r="260" spans="1:2" x14ac:dyDescent="0.15">
      <c r="A260" s="26" t="str">
        <f t="shared" si="11"/>
        <v/>
      </c>
      <c r="B260" s="26" t="str">
        <f t="shared" si="12"/>
        <v>:</v>
      </c>
    </row>
    <row r="261" spans="1:2" x14ac:dyDescent="0.15">
      <c r="A261" s="26" t="str">
        <f t="shared" si="11"/>
        <v/>
      </c>
      <c r="B261" s="26" t="str">
        <f t="shared" si="12"/>
        <v>:</v>
      </c>
    </row>
    <row r="262" spans="1:2" x14ac:dyDescent="0.15">
      <c r="A262" s="26" t="str">
        <f t="shared" si="11"/>
        <v/>
      </c>
      <c r="B262" s="26" t="str">
        <f t="shared" si="12"/>
        <v>:</v>
      </c>
    </row>
    <row r="263" spans="1:2" x14ac:dyDescent="0.15">
      <c r="A263" s="26" t="str">
        <f t="shared" si="11"/>
        <v/>
      </c>
      <c r="B263" s="26" t="str">
        <f t="shared" si="12"/>
        <v>:</v>
      </c>
    </row>
    <row r="264" spans="1:2" x14ac:dyDescent="0.15">
      <c r="A264" s="26" t="str">
        <f t="shared" si="11"/>
        <v/>
      </c>
      <c r="B264" s="26" t="str">
        <f t="shared" si="12"/>
        <v>:</v>
      </c>
    </row>
    <row r="265" spans="1:2" x14ac:dyDescent="0.15">
      <c r="A265" s="26" t="str">
        <f t="shared" si="11"/>
        <v/>
      </c>
      <c r="B265" s="26" t="str">
        <f t="shared" si="12"/>
        <v>:</v>
      </c>
    </row>
    <row r="266" spans="1:2" x14ac:dyDescent="0.15">
      <c r="A266" s="26" t="str">
        <f t="shared" si="11"/>
        <v/>
      </c>
      <c r="B266" s="26" t="str">
        <f t="shared" si="12"/>
        <v>:</v>
      </c>
    </row>
    <row r="267" spans="1:2" x14ac:dyDescent="0.15">
      <c r="A267" s="26" t="str">
        <f t="shared" si="11"/>
        <v/>
      </c>
      <c r="B267" s="26" t="str">
        <f t="shared" si="12"/>
        <v>:</v>
      </c>
    </row>
    <row r="268" spans="1:2" x14ac:dyDescent="0.15">
      <c r="A268" s="26" t="str">
        <f t="shared" si="11"/>
        <v/>
      </c>
      <c r="B268" s="26" t="str">
        <f t="shared" si="12"/>
        <v>:</v>
      </c>
    </row>
    <row r="269" spans="1:2" x14ac:dyDescent="0.15">
      <c r="A269" s="26" t="str">
        <f t="shared" si="11"/>
        <v/>
      </c>
      <c r="B269" s="26" t="str">
        <f t="shared" si="12"/>
        <v>:</v>
      </c>
    </row>
    <row r="270" spans="1:2" x14ac:dyDescent="0.15">
      <c r="A270" s="26" t="str">
        <f t="shared" si="11"/>
        <v/>
      </c>
      <c r="B270" s="26" t="str">
        <f t="shared" si="12"/>
        <v>:</v>
      </c>
    </row>
    <row r="271" spans="1:2" x14ac:dyDescent="0.15">
      <c r="A271" s="26" t="str">
        <f t="shared" si="11"/>
        <v/>
      </c>
      <c r="B271" s="26" t="str">
        <f t="shared" si="12"/>
        <v>:</v>
      </c>
    </row>
    <row r="272" spans="1:2" x14ac:dyDescent="0.15">
      <c r="A272" s="26" t="str">
        <f t="shared" si="11"/>
        <v/>
      </c>
      <c r="B272" s="26" t="str">
        <f t="shared" si="12"/>
        <v>:</v>
      </c>
    </row>
    <row r="273" spans="1:2" x14ac:dyDescent="0.15">
      <c r="A273" s="26" t="str">
        <f t="shared" si="11"/>
        <v/>
      </c>
      <c r="B273" s="26" t="str">
        <f t="shared" si="12"/>
        <v>:</v>
      </c>
    </row>
    <row r="274" spans="1:2" x14ac:dyDescent="0.15">
      <c r="A274" s="26" t="str">
        <f t="shared" si="11"/>
        <v/>
      </c>
      <c r="B274" s="26" t="str">
        <f t="shared" si="12"/>
        <v>:</v>
      </c>
    </row>
    <row r="275" spans="1:2" x14ac:dyDescent="0.15">
      <c r="A275" s="26" t="str">
        <f t="shared" si="11"/>
        <v/>
      </c>
      <c r="B275" s="26" t="str">
        <f t="shared" si="12"/>
        <v>:</v>
      </c>
    </row>
    <row r="276" spans="1:2" x14ac:dyDescent="0.15">
      <c r="A276" s="26" t="str">
        <f t="shared" si="11"/>
        <v/>
      </c>
      <c r="B276" s="26" t="str">
        <f t="shared" si="12"/>
        <v>:</v>
      </c>
    </row>
    <row r="277" spans="1:2" x14ac:dyDescent="0.15">
      <c r="A277" s="26" t="str">
        <f t="shared" si="11"/>
        <v/>
      </c>
      <c r="B277" s="26" t="str">
        <f t="shared" si="12"/>
        <v>:</v>
      </c>
    </row>
    <row r="278" spans="1:2" x14ac:dyDescent="0.15">
      <c r="A278" s="26" t="str">
        <f t="shared" si="11"/>
        <v/>
      </c>
      <c r="B278" s="26" t="str">
        <f t="shared" si="12"/>
        <v>:</v>
      </c>
    </row>
    <row r="279" spans="1:2" x14ac:dyDescent="0.15">
      <c r="A279" s="26" t="str">
        <f t="shared" si="11"/>
        <v/>
      </c>
      <c r="B279" s="26" t="str">
        <f t="shared" si="12"/>
        <v>:</v>
      </c>
    </row>
    <row r="280" spans="1:2" x14ac:dyDescent="0.15">
      <c r="A280" s="26" t="str">
        <f t="shared" si="11"/>
        <v/>
      </c>
      <c r="B280" s="26" t="str">
        <f t="shared" si="12"/>
        <v>:</v>
      </c>
    </row>
    <row r="281" spans="1:2" x14ac:dyDescent="0.15">
      <c r="A281" s="26" t="str">
        <f t="shared" si="11"/>
        <v/>
      </c>
      <c r="B281" s="26" t="str">
        <f t="shared" si="12"/>
        <v>:</v>
      </c>
    </row>
    <row r="282" spans="1:2" x14ac:dyDescent="0.15">
      <c r="A282" s="26" t="str">
        <f t="shared" si="11"/>
        <v/>
      </c>
      <c r="B282" s="26" t="str">
        <f t="shared" si="12"/>
        <v>:</v>
      </c>
    </row>
    <row r="283" spans="1:2" x14ac:dyDescent="0.15">
      <c r="A283" s="26" t="str">
        <f t="shared" si="11"/>
        <v/>
      </c>
      <c r="B283" s="26" t="str">
        <f t="shared" si="12"/>
        <v>:</v>
      </c>
    </row>
    <row r="284" spans="1:2" x14ac:dyDescent="0.15">
      <c r="A284" s="26" t="str">
        <f t="shared" si="11"/>
        <v/>
      </c>
      <c r="B284" s="26" t="str">
        <f t="shared" si="12"/>
        <v>:</v>
      </c>
    </row>
    <row r="285" spans="1:2" x14ac:dyDescent="0.15">
      <c r="A285" s="26" t="str">
        <f t="shared" si="11"/>
        <v/>
      </c>
      <c r="B285" s="26" t="str">
        <f t="shared" si="12"/>
        <v>:</v>
      </c>
    </row>
    <row r="286" spans="1:2" x14ac:dyDescent="0.15">
      <c r="A286" s="26" t="str">
        <f t="shared" si="11"/>
        <v/>
      </c>
      <c r="B286" s="26" t="str">
        <f t="shared" si="12"/>
        <v>:</v>
      </c>
    </row>
    <row r="287" spans="1:2" x14ac:dyDescent="0.15">
      <c r="A287" s="26" t="str">
        <f t="shared" si="11"/>
        <v/>
      </c>
      <c r="B287" s="26" t="str">
        <f t="shared" si="12"/>
        <v>:</v>
      </c>
    </row>
    <row r="288" spans="1:2" x14ac:dyDescent="0.15">
      <c r="A288" s="26" t="str">
        <f t="shared" si="11"/>
        <v/>
      </c>
      <c r="B288" s="26" t="str">
        <f t="shared" si="12"/>
        <v>:</v>
      </c>
    </row>
    <row r="289" spans="1:2" x14ac:dyDescent="0.15">
      <c r="A289" s="26" t="str">
        <f t="shared" si="11"/>
        <v/>
      </c>
      <c r="B289" s="26" t="str">
        <f t="shared" si="12"/>
        <v>:</v>
      </c>
    </row>
    <row r="290" spans="1:2" x14ac:dyDescent="0.15">
      <c r="A290" s="26" t="str">
        <f t="shared" si="11"/>
        <v/>
      </c>
      <c r="B290" s="26" t="str">
        <f t="shared" si="12"/>
        <v>:</v>
      </c>
    </row>
    <row r="291" spans="1:2" x14ac:dyDescent="0.15">
      <c r="A291" s="26" t="str">
        <f t="shared" si="11"/>
        <v/>
      </c>
      <c r="B291" s="26" t="str">
        <f t="shared" si="12"/>
        <v>:</v>
      </c>
    </row>
    <row r="292" spans="1:2" x14ac:dyDescent="0.15">
      <c r="A292" s="26" t="str">
        <f t="shared" si="11"/>
        <v/>
      </c>
      <c r="B292" s="26" t="str">
        <f t="shared" si="12"/>
        <v>:</v>
      </c>
    </row>
    <row r="293" spans="1:2" x14ac:dyDescent="0.15">
      <c r="A293" s="26" t="str">
        <f t="shared" si="11"/>
        <v/>
      </c>
      <c r="B293" s="26" t="str">
        <f t="shared" si="12"/>
        <v>:</v>
      </c>
    </row>
    <row r="294" spans="1:2" x14ac:dyDescent="0.15">
      <c r="A294" s="26" t="str">
        <f t="shared" si="11"/>
        <v/>
      </c>
      <c r="B294" s="26" t="str">
        <f t="shared" si="12"/>
        <v>:</v>
      </c>
    </row>
    <row r="295" spans="1:2" x14ac:dyDescent="0.15">
      <c r="A295" s="26" t="str">
        <f t="shared" si="11"/>
        <v/>
      </c>
      <c r="B295" s="26" t="str">
        <f t="shared" si="12"/>
        <v>:</v>
      </c>
    </row>
    <row r="296" spans="1:2" x14ac:dyDescent="0.15">
      <c r="A296" s="26" t="str">
        <f t="shared" si="11"/>
        <v/>
      </c>
      <c r="B296" s="26" t="str">
        <f t="shared" si="12"/>
        <v>:</v>
      </c>
    </row>
    <row r="297" spans="1:2" x14ac:dyDescent="0.15">
      <c r="A297" s="26" t="str">
        <f t="shared" si="11"/>
        <v/>
      </c>
      <c r="B297" s="26" t="str">
        <f t="shared" si="12"/>
        <v>:</v>
      </c>
    </row>
    <row r="298" spans="1:2" x14ac:dyDescent="0.15">
      <c r="A298" s="26" t="str">
        <f t="shared" si="11"/>
        <v/>
      </c>
      <c r="B298" s="26" t="str">
        <f t="shared" si="12"/>
        <v>:</v>
      </c>
    </row>
    <row r="299" spans="1:2" x14ac:dyDescent="0.15">
      <c r="A299" s="26" t="str">
        <f t="shared" si="11"/>
        <v/>
      </c>
      <c r="B299" s="26" t="str">
        <f t="shared" si="12"/>
        <v>:</v>
      </c>
    </row>
    <row r="300" spans="1:2" x14ac:dyDescent="0.15">
      <c r="A300" s="26" t="str">
        <f t="shared" si="11"/>
        <v/>
      </c>
      <c r="B300" s="26" t="str">
        <f t="shared" si="12"/>
        <v>:</v>
      </c>
    </row>
    <row r="301" spans="1:2" x14ac:dyDescent="0.15">
      <c r="A301" s="26" t="str">
        <f t="shared" si="11"/>
        <v/>
      </c>
      <c r="B301" s="26" t="str">
        <f t="shared" si="12"/>
        <v>:</v>
      </c>
    </row>
    <row r="302" spans="1:2" x14ac:dyDescent="0.15">
      <c r="A302" s="26" t="str">
        <f t="shared" si="11"/>
        <v/>
      </c>
      <c r="B302" s="26" t="str">
        <f t="shared" si="12"/>
        <v>:</v>
      </c>
    </row>
    <row r="303" spans="1:2" x14ac:dyDescent="0.15">
      <c r="A303" s="26" t="str">
        <f t="shared" si="11"/>
        <v/>
      </c>
      <c r="B303" s="26" t="str">
        <f t="shared" si="12"/>
        <v>:</v>
      </c>
    </row>
    <row r="304" spans="1:2" x14ac:dyDescent="0.15">
      <c r="A304" s="26" t="str">
        <f t="shared" si="11"/>
        <v/>
      </c>
      <c r="B304" s="26" t="str">
        <f t="shared" si="12"/>
        <v>:</v>
      </c>
    </row>
    <row r="305" spans="1:2" x14ac:dyDescent="0.15">
      <c r="A305" s="26" t="str">
        <f t="shared" si="11"/>
        <v/>
      </c>
      <c r="B305" s="26" t="str">
        <f t="shared" si="12"/>
        <v>:</v>
      </c>
    </row>
    <row r="306" spans="1:2" x14ac:dyDescent="0.15">
      <c r="A306" s="26" t="str">
        <f t="shared" si="11"/>
        <v/>
      </c>
      <c r="B306" s="26" t="str">
        <f t="shared" si="12"/>
        <v>:</v>
      </c>
    </row>
    <row r="307" spans="1:2" x14ac:dyDescent="0.15">
      <c r="A307" s="26" t="str">
        <f t="shared" si="11"/>
        <v/>
      </c>
      <c r="B307" s="26" t="str">
        <f t="shared" si="12"/>
        <v>:</v>
      </c>
    </row>
    <row r="308" spans="1:2" x14ac:dyDescent="0.15">
      <c r="A308" s="26" t="str">
        <f t="shared" si="11"/>
        <v/>
      </c>
      <c r="B308" s="26" t="str">
        <f t="shared" si="12"/>
        <v>:</v>
      </c>
    </row>
    <row r="309" spans="1:2" x14ac:dyDescent="0.15">
      <c r="A309" s="26" t="str">
        <f t="shared" si="11"/>
        <v/>
      </c>
      <c r="B309" s="26" t="str">
        <f t="shared" si="12"/>
        <v>:</v>
      </c>
    </row>
    <row r="310" spans="1:2" x14ac:dyDescent="0.15">
      <c r="A310" s="26" t="str">
        <f t="shared" si="11"/>
        <v/>
      </c>
      <c r="B310" s="26" t="str">
        <f t="shared" si="12"/>
        <v>:</v>
      </c>
    </row>
    <row r="311" spans="1:2" x14ac:dyDescent="0.15">
      <c r="A311" s="26" t="str">
        <f t="shared" si="11"/>
        <v/>
      </c>
      <c r="B311" s="26" t="str">
        <f t="shared" si="12"/>
        <v>:</v>
      </c>
    </row>
    <row r="312" spans="1:2" x14ac:dyDescent="0.15">
      <c r="A312" s="26" t="str">
        <f t="shared" si="11"/>
        <v/>
      </c>
      <c r="B312" s="26" t="str">
        <f t="shared" si="12"/>
        <v>:</v>
      </c>
    </row>
    <row r="313" spans="1:2" x14ac:dyDescent="0.15">
      <c r="A313" s="26" t="str">
        <f t="shared" si="11"/>
        <v/>
      </c>
      <c r="B313" s="26" t="str">
        <f t="shared" si="12"/>
        <v>:</v>
      </c>
    </row>
    <row r="314" spans="1:2" x14ac:dyDescent="0.15">
      <c r="A314" s="26" t="str">
        <f t="shared" ref="A314:A377" si="13">SUBSTITUTE(SUBSTITUTE(SUBSTITUTE(SUBSTITUTE(SUBSTITUTE(C314,"APMTH","AM"),"ENG-SCI","ES"),"COMPSCI","CS"),"  ","")," ","")</f>
        <v/>
      </c>
      <c r="B314" s="26" t="str">
        <f t="shared" ref="B314:B377" si="14">A314&amp;":"&amp;D314</f>
        <v>:</v>
      </c>
    </row>
    <row r="315" spans="1:2" x14ac:dyDescent="0.15">
      <c r="A315" s="26" t="str">
        <f t="shared" si="13"/>
        <v/>
      </c>
      <c r="B315" s="26" t="str">
        <f t="shared" si="14"/>
        <v>:</v>
      </c>
    </row>
    <row r="316" spans="1:2" x14ac:dyDescent="0.15">
      <c r="A316" s="26" t="str">
        <f t="shared" si="13"/>
        <v/>
      </c>
      <c r="B316" s="26" t="str">
        <f t="shared" si="14"/>
        <v>:</v>
      </c>
    </row>
    <row r="317" spans="1:2" x14ac:dyDescent="0.15">
      <c r="A317" s="26" t="str">
        <f t="shared" si="13"/>
        <v/>
      </c>
      <c r="B317" s="26" t="str">
        <f t="shared" si="14"/>
        <v>:</v>
      </c>
    </row>
    <row r="318" spans="1:2" x14ac:dyDescent="0.15">
      <c r="A318" s="26" t="str">
        <f t="shared" si="13"/>
        <v/>
      </c>
      <c r="B318" s="26" t="str">
        <f t="shared" si="14"/>
        <v>:</v>
      </c>
    </row>
    <row r="319" spans="1:2" x14ac:dyDescent="0.15">
      <c r="A319" s="26" t="str">
        <f t="shared" si="13"/>
        <v/>
      </c>
      <c r="B319" s="26" t="str">
        <f t="shared" si="14"/>
        <v>:</v>
      </c>
    </row>
    <row r="320" spans="1:2" x14ac:dyDescent="0.15">
      <c r="A320" s="26" t="str">
        <f t="shared" si="13"/>
        <v/>
      </c>
      <c r="B320" s="26" t="str">
        <f t="shared" si="14"/>
        <v>:</v>
      </c>
    </row>
    <row r="321" spans="1:2" x14ac:dyDescent="0.15">
      <c r="A321" s="26" t="str">
        <f t="shared" si="13"/>
        <v/>
      </c>
      <c r="B321" s="26" t="str">
        <f t="shared" si="14"/>
        <v>:</v>
      </c>
    </row>
    <row r="322" spans="1:2" x14ac:dyDescent="0.15">
      <c r="A322" s="26" t="str">
        <f t="shared" si="13"/>
        <v/>
      </c>
      <c r="B322" s="26" t="str">
        <f t="shared" si="14"/>
        <v>:</v>
      </c>
    </row>
    <row r="323" spans="1:2" x14ac:dyDescent="0.15">
      <c r="A323" s="26" t="str">
        <f t="shared" si="13"/>
        <v/>
      </c>
      <c r="B323" s="26" t="str">
        <f t="shared" si="14"/>
        <v>:</v>
      </c>
    </row>
    <row r="324" spans="1:2" x14ac:dyDescent="0.15">
      <c r="A324" s="26" t="str">
        <f t="shared" si="13"/>
        <v/>
      </c>
      <c r="B324" s="26" t="str">
        <f t="shared" si="14"/>
        <v>:</v>
      </c>
    </row>
    <row r="325" spans="1:2" x14ac:dyDescent="0.15">
      <c r="A325" s="26" t="str">
        <f t="shared" si="13"/>
        <v/>
      </c>
      <c r="B325" s="26" t="str">
        <f t="shared" si="14"/>
        <v>:</v>
      </c>
    </row>
    <row r="326" spans="1:2" x14ac:dyDescent="0.15">
      <c r="A326" s="26" t="str">
        <f t="shared" si="13"/>
        <v/>
      </c>
      <c r="B326" s="26" t="str">
        <f t="shared" si="14"/>
        <v>:</v>
      </c>
    </row>
    <row r="327" spans="1:2" x14ac:dyDescent="0.15">
      <c r="A327" s="26" t="str">
        <f t="shared" si="13"/>
        <v/>
      </c>
      <c r="B327" s="26" t="str">
        <f t="shared" si="14"/>
        <v>:</v>
      </c>
    </row>
    <row r="328" spans="1:2" x14ac:dyDescent="0.15">
      <c r="A328" s="26" t="str">
        <f t="shared" si="13"/>
        <v/>
      </c>
      <c r="B328" s="26" t="str">
        <f t="shared" si="14"/>
        <v>:</v>
      </c>
    </row>
    <row r="329" spans="1:2" x14ac:dyDescent="0.15">
      <c r="A329" s="26" t="str">
        <f t="shared" si="13"/>
        <v/>
      </c>
      <c r="B329" s="26" t="str">
        <f t="shared" si="14"/>
        <v>:</v>
      </c>
    </row>
    <row r="330" spans="1:2" x14ac:dyDescent="0.15">
      <c r="A330" s="26" t="str">
        <f t="shared" si="13"/>
        <v/>
      </c>
      <c r="B330" s="26" t="str">
        <f t="shared" si="14"/>
        <v>:</v>
      </c>
    </row>
    <row r="331" spans="1:2" x14ac:dyDescent="0.15">
      <c r="A331" s="26" t="str">
        <f t="shared" si="13"/>
        <v/>
      </c>
      <c r="B331" s="26" t="str">
        <f t="shared" si="14"/>
        <v>:</v>
      </c>
    </row>
    <row r="332" spans="1:2" x14ac:dyDescent="0.15">
      <c r="A332" s="26" t="str">
        <f t="shared" si="13"/>
        <v/>
      </c>
      <c r="B332" s="26" t="str">
        <f t="shared" si="14"/>
        <v>:</v>
      </c>
    </row>
    <row r="333" spans="1:2" x14ac:dyDescent="0.15">
      <c r="A333" s="26" t="str">
        <f t="shared" si="13"/>
        <v/>
      </c>
      <c r="B333" s="26" t="str">
        <f t="shared" si="14"/>
        <v>:</v>
      </c>
    </row>
    <row r="334" spans="1:2" x14ac:dyDescent="0.15">
      <c r="A334" s="26" t="str">
        <f t="shared" si="13"/>
        <v/>
      </c>
      <c r="B334" s="26" t="str">
        <f t="shared" si="14"/>
        <v>:</v>
      </c>
    </row>
    <row r="335" spans="1:2" x14ac:dyDescent="0.15">
      <c r="A335" s="26" t="str">
        <f t="shared" si="13"/>
        <v/>
      </c>
      <c r="B335" s="26" t="str">
        <f t="shared" si="14"/>
        <v>:</v>
      </c>
    </row>
    <row r="336" spans="1:2" x14ac:dyDescent="0.15">
      <c r="A336" s="26" t="str">
        <f t="shared" si="13"/>
        <v/>
      </c>
      <c r="B336" s="26" t="str">
        <f t="shared" si="14"/>
        <v>:</v>
      </c>
    </row>
    <row r="337" spans="1:2" x14ac:dyDescent="0.15">
      <c r="A337" s="26" t="str">
        <f t="shared" si="13"/>
        <v/>
      </c>
      <c r="B337" s="26" t="str">
        <f t="shared" si="14"/>
        <v>:</v>
      </c>
    </row>
    <row r="338" spans="1:2" x14ac:dyDescent="0.15">
      <c r="A338" s="26" t="str">
        <f t="shared" si="13"/>
        <v/>
      </c>
      <c r="B338" s="26" t="str">
        <f t="shared" si="14"/>
        <v>:</v>
      </c>
    </row>
    <row r="339" spans="1:2" x14ac:dyDescent="0.15">
      <c r="A339" s="26" t="str">
        <f t="shared" si="13"/>
        <v/>
      </c>
      <c r="B339" s="26" t="str">
        <f t="shared" si="14"/>
        <v>:</v>
      </c>
    </row>
    <row r="340" spans="1:2" x14ac:dyDescent="0.15">
      <c r="A340" s="26" t="str">
        <f t="shared" si="13"/>
        <v/>
      </c>
      <c r="B340" s="26" t="str">
        <f t="shared" si="14"/>
        <v>:</v>
      </c>
    </row>
    <row r="341" spans="1:2" x14ac:dyDescent="0.15">
      <c r="A341" s="26" t="str">
        <f t="shared" si="13"/>
        <v/>
      </c>
      <c r="B341" s="26" t="str">
        <f t="shared" si="14"/>
        <v>:</v>
      </c>
    </row>
    <row r="342" spans="1:2" x14ac:dyDescent="0.15">
      <c r="A342" s="26" t="str">
        <f t="shared" si="13"/>
        <v/>
      </c>
      <c r="B342" s="26" t="str">
        <f t="shared" si="14"/>
        <v>:</v>
      </c>
    </row>
    <row r="343" spans="1:2" x14ac:dyDescent="0.15">
      <c r="A343" s="26" t="str">
        <f t="shared" si="13"/>
        <v/>
      </c>
      <c r="B343" s="26" t="str">
        <f t="shared" si="14"/>
        <v>:</v>
      </c>
    </row>
    <row r="344" spans="1:2" x14ac:dyDescent="0.15">
      <c r="A344" s="26" t="str">
        <f t="shared" si="13"/>
        <v/>
      </c>
      <c r="B344" s="26" t="str">
        <f t="shared" si="14"/>
        <v>:</v>
      </c>
    </row>
    <row r="345" spans="1:2" x14ac:dyDescent="0.15">
      <c r="A345" s="26" t="str">
        <f t="shared" si="13"/>
        <v/>
      </c>
      <c r="B345" s="26" t="str">
        <f t="shared" si="14"/>
        <v>:</v>
      </c>
    </row>
    <row r="346" spans="1:2" x14ac:dyDescent="0.15">
      <c r="A346" s="26" t="str">
        <f t="shared" si="13"/>
        <v/>
      </c>
      <c r="B346" s="26" t="str">
        <f t="shared" si="14"/>
        <v>:</v>
      </c>
    </row>
    <row r="347" spans="1:2" x14ac:dyDescent="0.15">
      <c r="A347" s="26" t="str">
        <f t="shared" si="13"/>
        <v/>
      </c>
      <c r="B347" s="26" t="str">
        <f t="shared" si="14"/>
        <v>:</v>
      </c>
    </row>
    <row r="348" spans="1:2" x14ac:dyDescent="0.15">
      <c r="A348" s="26" t="str">
        <f t="shared" si="13"/>
        <v/>
      </c>
      <c r="B348" s="26" t="str">
        <f t="shared" si="14"/>
        <v>:</v>
      </c>
    </row>
    <row r="349" spans="1:2" x14ac:dyDescent="0.15">
      <c r="A349" s="26" t="str">
        <f t="shared" si="13"/>
        <v/>
      </c>
      <c r="B349" s="26" t="str">
        <f t="shared" si="14"/>
        <v>:</v>
      </c>
    </row>
    <row r="350" spans="1:2" x14ac:dyDescent="0.15">
      <c r="A350" s="26" t="str">
        <f t="shared" si="13"/>
        <v/>
      </c>
      <c r="B350" s="26" t="str">
        <f t="shared" si="14"/>
        <v>:</v>
      </c>
    </row>
    <row r="351" spans="1:2" x14ac:dyDescent="0.15">
      <c r="A351" s="26" t="str">
        <f t="shared" si="13"/>
        <v/>
      </c>
      <c r="B351" s="26" t="str">
        <f t="shared" si="14"/>
        <v>:</v>
      </c>
    </row>
    <row r="352" spans="1:2" x14ac:dyDescent="0.15">
      <c r="A352" s="26" t="str">
        <f t="shared" si="13"/>
        <v/>
      </c>
      <c r="B352" s="26" t="str">
        <f t="shared" si="14"/>
        <v>:</v>
      </c>
    </row>
    <row r="353" spans="1:2" x14ac:dyDescent="0.15">
      <c r="A353" s="26" t="str">
        <f t="shared" si="13"/>
        <v/>
      </c>
      <c r="B353" s="26" t="str">
        <f t="shared" si="14"/>
        <v>:</v>
      </c>
    </row>
    <row r="354" spans="1:2" x14ac:dyDescent="0.15">
      <c r="A354" s="26" t="str">
        <f t="shared" si="13"/>
        <v/>
      </c>
      <c r="B354" s="26" t="str">
        <f t="shared" si="14"/>
        <v>:</v>
      </c>
    </row>
    <row r="355" spans="1:2" x14ac:dyDescent="0.15">
      <c r="A355" s="26" t="str">
        <f t="shared" si="13"/>
        <v/>
      </c>
      <c r="B355" s="26" t="str">
        <f t="shared" si="14"/>
        <v>:</v>
      </c>
    </row>
    <row r="356" spans="1:2" x14ac:dyDescent="0.15">
      <c r="A356" s="26" t="str">
        <f t="shared" si="13"/>
        <v/>
      </c>
      <c r="B356" s="26" t="str">
        <f t="shared" si="14"/>
        <v>:</v>
      </c>
    </row>
    <row r="357" spans="1:2" x14ac:dyDescent="0.15">
      <c r="A357" s="26" t="str">
        <f t="shared" si="13"/>
        <v/>
      </c>
      <c r="B357" s="26" t="str">
        <f t="shared" si="14"/>
        <v>:</v>
      </c>
    </row>
    <row r="358" spans="1:2" x14ac:dyDescent="0.15">
      <c r="A358" s="26" t="str">
        <f t="shared" si="13"/>
        <v/>
      </c>
      <c r="B358" s="26" t="str">
        <f t="shared" si="14"/>
        <v>:</v>
      </c>
    </row>
    <row r="359" spans="1:2" x14ac:dyDescent="0.15">
      <c r="A359" s="26" t="str">
        <f t="shared" si="13"/>
        <v/>
      </c>
      <c r="B359" s="26" t="str">
        <f t="shared" si="14"/>
        <v>:</v>
      </c>
    </row>
    <row r="360" spans="1:2" x14ac:dyDescent="0.15">
      <c r="A360" s="26" t="str">
        <f t="shared" si="13"/>
        <v/>
      </c>
      <c r="B360" s="26" t="str">
        <f t="shared" si="14"/>
        <v>:</v>
      </c>
    </row>
    <row r="361" spans="1:2" x14ac:dyDescent="0.15">
      <c r="A361" s="26" t="str">
        <f t="shared" si="13"/>
        <v/>
      </c>
      <c r="B361" s="26" t="str">
        <f t="shared" si="14"/>
        <v>:</v>
      </c>
    </row>
    <row r="362" spans="1:2" x14ac:dyDescent="0.15">
      <c r="A362" s="26" t="str">
        <f t="shared" si="13"/>
        <v/>
      </c>
      <c r="B362" s="26" t="str">
        <f t="shared" si="14"/>
        <v>:</v>
      </c>
    </row>
    <row r="363" spans="1:2" x14ac:dyDescent="0.15">
      <c r="A363" s="26" t="str">
        <f t="shared" si="13"/>
        <v/>
      </c>
      <c r="B363" s="26" t="str">
        <f t="shared" si="14"/>
        <v>:</v>
      </c>
    </row>
    <row r="364" spans="1:2" x14ac:dyDescent="0.15">
      <c r="A364" s="26" t="str">
        <f t="shared" si="13"/>
        <v/>
      </c>
      <c r="B364" s="26" t="str">
        <f t="shared" si="14"/>
        <v>:</v>
      </c>
    </row>
    <row r="365" spans="1:2" x14ac:dyDescent="0.15">
      <c r="A365" s="26" t="str">
        <f t="shared" si="13"/>
        <v/>
      </c>
      <c r="B365" s="26" t="str">
        <f t="shared" si="14"/>
        <v>:</v>
      </c>
    </row>
    <row r="366" spans="1:2" x14ac:dyDescent="0.15">
      <c r="A366" s="26" t="str">
        <f t="shared" si="13"/>
        <v/>
      </c>
      <c r="B366" s="26" t="str">
        <f t="shared" si="14"/>
        <v>:</v>
      </c>
    </row>
    <row r="367" spans="1:2" x14ac:dyDescent="0.15">
      <c r="A367" s="26" t="str">
        <f t="shared" si="13"/>
        <v/>
      </c>
      <c r="B367" s="26" t="str">
        <f t="shared" si="14"/>
        <v>:</v>
      </c>
    </row>
    <row r="368" spans="1:2" x14ac:dyDescent="0.15">
      <c r="A368" s="26" t="str">
        <f t="shared" si="13"/>
        <v/>
      </c>
      <c r="B368" s="26" t="str">
        <f t="shared" si="14"/>
        <v>:</v>
      </c>
    </row>
    <row r="369" spans="1:2" x14ac:dyDescent="0.15">
      <c r="A369" s="26" t="str">
        <f t="shared" si="13"/>
        <v/>
      </c>
      <c r="B369" s="26" t="str">
        <f t="shared" si="14"/>
        <v>:</v>
      </c>
    </row>
    <row r="370" spans="1:2" x14ac:dyDescent="0.15">
      <c r="A370" s="26" t="str">
        <f t="shared" si="13"/>
        <v/>
      </c>
      <c r="B370" s="26" t="str">
        <f t="shared" si="14"/>
        <v>:</v>
      </c>
    </row>
    <row r="371" spans="1:2" x14ac:dyDescent="0.15">
      <c r="A371" s="26" t="str">
        <f t="shared" si="13"/>
        <v/>
      </c>
      <c r="B371" s="26" t="str">
        <f t="shared" si="14"/>
        <v>:</v>
      </c>
    </row>
    <row r="372" spans="1:2" x14ac:dyDescent="0.15">
      <c r="A372" s="26" t="str">
        <f t="shared" si="13"/>
        <v/>
      </c>
      <c r="B372" s="26" t="str">
        <f t="shared" si="14"/>
        <v>:</v>
      </c>
    </row>
    <row r="373" spans="1:2" x14ac:dyDescent="0.15">
      <c r="A373" s="26" t="str">
        <f t="shared" si="13"/>
        <v/>
      </c>
      <c r="B373" s="26" t="str">
        <f t="shared" si="14"/>
        <v>:</v>
      </c>
    </row>
    <row r="374" spans="1:2" x14ac:dyDescent="0.15">
      <c r="A374" s="26" t="str">
        <f t="shared" si="13"/>
        <v/>
      </c>
      <c r="B374" s="26" t="str">
        <f t="shared" si="14"/>
        <v>:</v>
      </c>
    </row>
    <row r="375" spans="1:2" x14ac:dyDescent="0.15">
      <c r="A375" s="26" t="str">
        <f t="shared" si="13"/>
        <v/>
      </c>
      <c r="B375" s="26" t="str">
        <f t="shared" si="14"/>
        <v>:</v>
      </c>
    </row>
    <row r="376" spans="1:2" x14ac:dyDescent="0.15">
      <c r="A376" s="26" t="str">
        <f t="shared" si="13"/>
        <v/>
      </c>
      <c r="B376" s="26" t="str">
        <f t="shared" si="14"/>
        <v>:</v>
      </c>
    </row>
    <row r="377" spans="1:2" x14ac:dyDescent="0.15">
      <c r="A377" s="26" t="str">
        <f t="shared" si="13"/>
        <v/>
      </c>
      <c r="B377" s="26" t="str">
        <f t="shared" si="14"/>
        <v>:</v>
      </c>
    </row>
    <row r="378" spans="1:2" x14ac:dyDescent="0.15">
      <c r="A378" s="26" t="str">
        <f t="shared" ref="A378:A441" si="15">SUBSTITUTE(SUBSTITUTE(SUBSTITUTE(SUBSTITUTE(SUBSTITUTE(C378,"APMTH","AM"),"ENG-SCI","ES"),"COMPSCI","CS"),"  ","")," ","")</f>
        <v/>
      </c>
      <c r="B378" s="26" t="str">
        <f t="shared" ref="B378:B441" si="16">A378&amp;":"&amp;D378</f>
        <v>:</v>
      </c>
    </row>
    <row r="379" spans="1:2" x14ac:dyDescent="0.15">
      <c r="A379" s="26" t="str">
        <f t="shared" si="15"/>
        <v/>
      </c>
      <c r="B379" s="26" t="str">
        <f t="shared" si="16"/>
        <v>:</v>
      </c>
    </row>
    <row r="380" spans="1:2" x14ac:dyDescent="0.15">
      <c r="A380" s="26" t="str">
        <f t="shared" si="15"/>
        <v/>
      </c>
      <c r="B380" s="26" t="str">
        <f t="shared" si="16"/>
        <v>:</v>
      </c>
    </row>
    <row r="381" spans="1:2" x14ac:dyDescent="0.15">
      <c r="A381" s="26" t="str">
        <f t="shared" si="15"/>
        <v/>
      </c>
      <c r="B381" s="26" t="str">
        <f t="shared" si="16"/>
        <v>:</v>
      </c>
    </row>
    <row r="382" spans="1:2" x14ac:dyDescent="0.15">
      <c r="A382" s="26" t="str">
        <f t="shared" si="15"/>
        <v/>
      </c>
      <c r="B382" s="26" t="str">
        <f t="shared" si="16"/>
        <v>:</v>
      </c>
    </row>
    <row r="383" spans="1:2" x14ac:dyDescent="0.15">
      <c r="A383" s="26" t="str">
        <f t="shared" si="15"/>
        <v/>
      </c>
      <c r="B383" s="26" t="str">
        <f t="shared" si="16"/>
        <v>:</v>
      </c>
    </row>
    <row r="384" spans="1:2" x14ac:dyDescent="0.15">
      <c r="A384" s="26" t="str">
        <f t="shared" si="15"/>
        <v/>
      </c>
      <c r="B384" s="26" t="str">
        <f t="shared" si="16"/>
        <v>:</v>
      </c>
    </row>
    <row r="385" spans="1:2" x14ac:dyDescent="0.15">
      <c r="A385" s="26" t="str">
        <f t="shared" si="15"/>
        <v/>
      </c>
      <c r="B385" s="26" t="str">
        <f t="shared" si="16"/>
        <v>:</v>
      </c>
    </row>
    <row r="386" spans="1:2" x14ac:dyDescent="0.15">
      <c r="A386" s="26" t="str">
        <f t="shared" si="15"/>
        <v/>
      </c>
      <c r="B386" s="26" t="str">
        <f t="shared" si="16"/>
        <v>:</v>
      </c>
    </row>
    <row r="387" spans="1:2" x14ac:dyDescent="0.15">
      <c r="A387" s="26" t="str">
        <f t="shared" si="15"/>
        <v/>
      </c>
      <c r="B387" s="26" t="str">
        <f t="shared" si="16"/>
        <v>:</v>
      </c>
    </row>
    <row r="388" spans="1:2" x14ac:dyDescent="0.15">
      <c r="A388" s="26" t="str">
        <f t="shared" si="15"/>
        <v/>
      </c>
      <c r="B388" s="26" t="str">
        <f t="shared" si="16"/>
        <v>:</v>
      </c>
    </row>
    <row r="389" spans="1:2" x14ac:dyDescent="0.15">
      <c r="A389" s="26" t="str">
        <f t="shared" si="15"/>
        <v/>
      </c>
      <c r="B389" s="26" t="str">
        <f t="shared" si="16"/>
        <v>:</v>
      </c>
    </row>
    <row r="390" spans="1:2" x14ac:dyDescent="0.15">
      <c r="A390" s="26" t="str">
        <f t="shared" si="15"/>
        <v/>
      </c>
      <c r="B390" s="26" t="str">
        <f t="shared" si="16"/>
        <v>:</v>
      </c>
    </row>
    <row r="391" spans="1:2" x14ac:dyDescent="0.15">
      <c r="A391" s="26" t="str">
        <f t="shared" si="15"/>
        <v/>
      </c>
      <c r="B391" s="26" t="str">
        <f t="shared" si="16"/>
        <v>:</v>
      </c>
    </row>
    <row r="392" spans="1:2" x14ac:dyDescent="0.15">
      <c r="A392" s="26" t="str">
        <f t="shared" si="15"/>
        <v/>
      </c>
      <c r="B392" s="26" t="str">
        <f t="shared" si="16"/>
        <v>:</v>
      </c>
    </row>
    <row r="393" spans="1:2" x14ac:dyDescent="0.15">
      <c r="A393" s="26" t="str">
        <f t="shared" si="15"/>
        <v/>
      </c>
      <c r="B393" s="26" t="str">
        <f t="shared" si="16"/>
        <v>:</v>
      </c>
    </row>
    <row r="394" spans="1:2" x14ac:dyDescent="0.15">
      <c r="A394" s="26" t="str">
        <f t="shared" si="15"/>
        <v/>
      </c>
      <c r="B394" s="26" t="str">
        <f t="shared" si="16"/>
        <v>:</v>
      </c>
    </row>
    <row r="395" spans="1:2" x14ac:dyDescent="0.15">
      <c r="A395" s="26" t="str">
        <f t="shared" si="15"/>
        <v/>
      </c>
      <c r="B395" s="26" t="str">
        <f t="shared" si="16"/>
        <v>:</v>
      </c>
    </row>
    <row r="396" spans="1:2" x14ac:dyDescent="0.15">
      <c r="A396" s="26" t="str">
        <f t="shared" si="15"/>
        <v/>
      </c>
      <c r="B396" s="26" t="str">
        <f t="shared" si="16"/>
        <v>:</v>
      </c>
    </row>
    <row r="397" spans="1:2" x14ac:dyDescent="0.15">
      <c r="A397" s="26" t="str">
        <f t="shared" si="15"/>
        <v/>
      </c>
      <c r="B397" s="26" t="str">
        <f t="shared" si="16"/>
        <v>:</v>
      </c>
    </row>
    <row r="398" spans="1:2" x14ac:dyDescent="0.15">
      <c r="A398" s="26" t="str">
        <f t="shared" si="15"/>
        <v/>
      </c>
      <c r="B398" s="26" t="str">
        <f t="shared" si="16"/>
        <v>:</v>
      </c>
    </row>
    <row r="399" spans="1:2" x14ac:dyDescent="0.15">
      <c r="A399" s="26" t="str">
        <f t="shared" si="15"/>
        <v/>
      </c>
      <c r="B399" s="26" t="str">
        <f t="shared" si="16"/>
        <v>:</v>
      </c>
    </row>
    <row r="400" spans="1:2" x14ac:dyDescent="0.15">
      <c r="A400" s="26" t="str">
        <f t="shared" si="15"/>
        <v/>
      </c>
      <c r="B400" s="26" t="str">
        <f t="shared" si="16"/>
        <v>:</v>
      </c>
    </row>
    <row r="401" spans="1:2" x14ac:dyDescent="0.15">
      <c r="A401" s="26" t="str">
        <f t="shared" si="15"/>
        <v/>
      </c>
      <c r="B401" s="26" t="str">
        <f t="shared" si="16"/>
        <v>:</v>
      </c>
    </row>
    <row r="402" spans="1:2" x14ac:dyDescent="0.15">
      <c r="A402" s="26" t="str">
        <f t="shared" si="15"/>
        <v/>
      </c>
      <c r="B402" s="26" t="str">
        <f t="shared" si="16"/>
        <v>:</v>
      </c>
    </row>
    <row r="403" spans="1:2" x14ac:dyDescent="0.15">
      <c r="A403" s="26" t="str">
        <f t="shared" si="15"/>
        <v/>
      </c>
      <c r="B403" s="26" t="str">
        <f t="shared" si="16"/>
        <v>:</v>
      </c>
    </row>
    <row r="404" spans="1:2" x14ac:dyDescent="0.15">
      <c r="A404" s="26" t="str">
        <f t="shared" si="15"/>
        <v/>
      </c>
      <c r="B404" s="26" t="str">
        <f t="shared" si="16"/>
        <v>:</v>
      </c>
    </row>
    <row r="405" spans="1:2" x14ac:dyDescent="0.15">
      <c r="A405" s="26" t="str">
        <f t="shared" si="15"/>
        <v/>
      </c>
      <c r="B405" s="26" t="str">
        <f t="shared" si="16"/>
        <v>:</v>
      </c>
    </row>
    <row r="406" spans="1:2" x14ac:dyDescent="0.15">
      <c r="A406" s="26" t="str">
        <f t="shared" si="15"/>
        <v/>
      </c>
      <c r="B406" s="26" t="str">
        <f t="shared" si="16"/>
        <v>:</v>
      </c>
    </row>
    <row r="407" spans="1:2" x14ac:dyDescent="0.15">
      <c r="A407" s="26" t="str">
        <f t="shared" si="15"/>
        <v/>
      </c>
      <c r="B407" s="26" t="str">
        <f t="shared" si="16"/>
        <v>:</v>
      </c>
    </row>
    <row r="408" spans="1:2" x14ac:dyDescent="0.15">
      <c r="A408" s="26" t="str">
        <f t="shared" si="15"/>
        <v/>
      </c>
      <c r="B408" s="26" t="str">
        <f t="shared" si="16"/>
        <v>:</v>
      </c>
    </row>
    <row r="409" spans="1:2" x14ac:dyDescent="0.15">
      <c r="A409" s="26" t="str">
        <f t="shared" si="15"/>
        <v/>
      </c>
      <c r="B409" s="26" t="str">
        <f t="shared" si="16"/>
        <v>:</v>
      </c>
    </row>
    <row r="410" spans="1:2" x14ac:dyDescent="0.15">
      <c r="A410" s="26" t="str">
        <f t="shared" si="15"/>
        <v/>
      </c>
      <c r="B410" s="26" t="str">
        <f t="shared" si="16"/>
        <v>:</v>
      </c>
    </row>
    <row r="411" spans="1:2" x14ac:dyDescent="0.15">
      <c r="A411" s="26" t="str">
        <f t="shared" si="15"/>
        <v/>
      </c>
      <c r="B411" s="26" t="str">
        <f t="shared" si="16"/>
        <v>:</v>
      </c>
    </row>
    <row r="412" spans="1:2" x14ac:dyDescent="0.15">
      <c r="A412" s="26" t="str">
        <f t="shared" si="15"/>
        <v/>
      </c>
      <c r="B412" s="26" t="str">
        <f t="shared" si="16"/>
        <v>:</v>
      </c>
    </row>
    <row r="413" spans="1:2" x14ac:dyDescent="0.15">
      <c r="A413" s="26" t="str">
        <f t="shared" si="15"/>
        <v/>
      </c>
      <c r="B413" s="26" t="str">
        <f t="shared" si="16"/>
        <v>:</v>
      </c>
    </row>
    <row r="414" spans="1:2" x14ac:dyDescent="0.15">
      <c r="A414" s="26" t="str">
        <f t="shared" si="15"/>
        <v/>
      </c>
      <c r="B414" s="26" t="str">
        <f t="shared" si="16"/>
        <v>:</v>
      </c>
    </row>
    <row r="415" spans="1:2" x14ac:dyDescent="0.15">
      <c r="A415" s="26" t="str">
        <f t="shared" si="15"/>
        <v/>
      </c>
      <c r="B415" s="26" t="str">
        <f t="shared" si="16"/>
        <v>:</v>
      </c>
    </row>
    <row r="416" spans="1:2" x14ac:dyDescent="0.15">
      <c r="A416" s="26" t="str">
        <f t="shared" si="15"/>
        <v/>
      </c>
      <c r="B416" s="26" t="str">
        <f t="shared" si="16"/>
        <v>:</v>
      </c>
    </row>
    <row r="417" spans="1:2" x14ac:dyDescent="0.15">
      <c r="A417" s="26" t="str">
        <f t="shared" si="15"/>
        <v/>
      </c>
      <c r="B417" s="26" t="str">
        <f t="shared" si="16"/>
        <v>:</v>
      </c>
    </row>
    <row r="418" spans="1:2" x14ac:dyDescent="0.15">
      <c r="A418" s="26" t="str">
        <f t="shared" si="15"/>
        <v/>
      </c>
      <c r="B418" s="26" t="str">
        <f t="shared" si="16"/>
        <v>:</v>
      </c>
    </row>
    <row r="419" spans="1:2" x14ac:dyDescent="0.15">
      <c r="A419" s="26" t="str">
        <f t="shared" si="15"/>
        <v/>
      </c>
      <c r="B419" s="26" t="str">
        <f t="shared" si="16"/>
        <v>:</v>
      </c>
    </row>
    <row r="420" spans="1:2" x14ac:dyDescent="0.15">
      <c r="A420" s="26" t="str">
        <f t="shared" si="15"/>
        <v/>
      </c>
      <c r="B420" s="26" t="str">
        <f t="shared" si="16"/>
        <v>:</v>
      </c>
    </row>
    <row r="421" spans="1:2" x14ac:dyDescent="0.15">
      <c r="A421" s="26" t="str">
        <f t="shared" si="15"/>
        <v/>
      </c>
      <c r="B421" s="26" t="str">
        <f t="shared" si="16"/>
        <v>:</v>
      </c>
    </row>
    <row r="422" spans="1:2" x14ac:dyDescent="0.15">
      <c r="A422" s="26" t="str">
        <f t="shared" si="15"/>
        <v/>
      </c>
      <c r="B422" s="26" t="str">
        <f t="shared" si="16"/>
        <v>:</v>
      </c>
    </row>
    <row r="423" spans="1:2" x14ac:dyDescent="0.15">
      <c r="A423" s="26" t="str">
        <f t="shared" si="15"/>
        <v/>
      </c>
      <c r="B423" s="26" t="str">
        <f t="shared" si="16"/>
        <v>:</v>
      </c>
    </row>
    <row r="424" spans="1:2" x14ac:dyDescent="0.15">
      <c r="A424" s="26" t="str">
        <f t="shared" si="15"/>
        <v/>
      </c>
      <c r="B424" s="26" t="str">
        <f t="shared" si="16"/>
        <v>:</v>
      </c>
    </row>
    <row r="425" spans="1:2" x14ac:dyDescent="0.15">
      <c r="A425" s="26" t="str">
        <f t="shared" si="15"/>
        <v/>
      </c>
      <c r="B425" s="26" t="str">
        <f t="shared" si="16"/>
        <v>:</v>
      </c>
    </row>
    <row r="426" spans="1:2" x14ac:dyDescent="0.15">
      <c r="A426" s="26" t="str">
        <f t="shared" si="15"/>
        <v/>
      </c>
      <c r="B426" s="26" t="str">
        <f t="shared" si="16"/>
        <v>:</v>
      </c>
    </row>
    <row r="427" spans="1:2" x14ac:dyDescent="0.15">
      <c r="A427" s="26" t="str">
        <f t="shared" si="15"/>
        <v/>
      </c>
      <c r="B427" s="26" t="str">
        <f t="shared" si="16"/>
        <v>:</v>
      </c>
    </row>
    <row r="428" spans="1:2" x14ac:dyDescent="0.15">
      <c r="A428" s="26" t="str">
        <f t="shared" si="15"/>
        <v/>
      </c>
      <c r="B428" s="26" t="str">
        <f t="shared" si="16"/>
        <v>:</v>
      </c>
    </row>
    <row r="429" spans="1:2" x14ac:dyDescent="0.15">
      <c r="A429" s="26" t="str">
        <f t="shared" si="15"/>
        <v/>
      </c>
      <c r="B429" s="26" t="str">
        <f t="shared" si="16"/>
        <v>:</v>
      </c>
    </row>
    <row r="430" spans="1:2" x14ac:dyDescent="0.15">
      <c r="A430" s="26" t="str">
        <f t="shared" si="15"/>
        <v/>
      </c>
      <c r="B430" s="26" t="str">
        <f t="shared" si="16"/>
        <v>:</v>
      </c>
    </row>
    <row r="431" spans="1:2" x14ac:dyDescent="0.15">
      <c r="A431" s="26" t="str">
        <f t="shared" si="15"/>
        <v/>
      </c>
      <c r="B431" s="26" t="str">
        <f t="shared" si="16"/>
        <v>:</v>
      </c>
    </row>
    <row r="432" spans="1:2" x14ac:dyDescent="0.15">
      <c r="A432" s="26" t="str">
        <f t="shared" si="15"/>
        <v/>
      </c>
      <c r="B432" s="26" t="str">
        <f t="shared" si="16"/>
        <v>:</v>
      </c>
    </row>
    <row r="433" spans="1:2" x14ac:dyDescent="0.15">
      <c r="A433" s="26" t="str">
        <f t="shared" si="15"/>
        <v/>
      </c>
      <c r="B433" s="26" t="str">
        <f t="shared" si="16"/>
        <v>:</v>
      </c>
    </row>
    <row r="434" spans="1:2" x14ac:dyDescent="0.15">
      <c r="A434" s="26" t="str">
        <f t="shared" si="15"/>
        <v/>
      </c>
      <c r="B434" s="26" t="str">
        <f t="shared" si="16"/>
        <v>:</v>
      </c>
    </row>
    <row r="435" spans="1:2" x14ac:dyDescent="0.15">
      <c r="A435" s="26" t="str">
        <f t="shared" si="15"/>
        <v/>
      </c>
      <c r="B435" s="26" t="str">
        <f t="shared" si="16"/>
        <v>:</v>
      </c>
    </row>
    <row r="436" spans="1:2" x14ac:dyDescent="0.15">
      <c r="A436" s="26" t="str">
        <f t="shared" si="15"/>
        <v/>
      </c>
      <c r="B436" s="26" t="str">
        <f t="shared" si="16"/>
        <v>:</v>
      </c>
    </row>
    <row r="437" spans="1:2" x14ac:dyDescent="0.15">
      <c r="A437" s="26" t="str">
        <f t="shared" si="15"/>
        <v/>
      </c>
      <c r="B437" s="26" t="str">
        <f t="shared" si="16"/>
        <v>:</v>
      </c>
    </row>
    <row r="438" spans="1:2" x14ac:dyDescent="0.15">
      <c r="A438" s="26" t="str">
        <f t="shared" si="15"/>
        <v/>
      </c>
      <c r="B438" s="26" t="str">
        <f t="shared" si="16"/>
        <v>:</v>
      </c>
    </row>
    <row r="439" spans="1:2" x14ac:dyDescent="0.15">
      <c r="A439" s="26" t="str">
        <f t="shared" si="15"/>
        <v/>
      </c>
      <c r="B439" s="26" t="str">
        <f t="shared" si="16"/>
        <v>:</v>
      </c>
    </row>
    <row r="440" spans="1:2" x14ac:dyDescent="0.15">
      <c r="A440" s="26" t="str">
        <f t="shared" si="15"/>
        <v/>
      </c>
      <c r="B440" s="26" t="str">
        <f t="shared" si="16"/>
        <v>:</v>
      </c>
    </row>
    <row r="441" spans="1:2" x14ac:dyDescent="0.15">
      <c r="A441" s="26" t="str">
        <f t="shared" si="15"/>
        <v/>
      </c>
      <c r="B441" s="26" t="str">
        <f t="shared" si="16"/>
        <v>:</v>
      </c>
    </row>
    <row r="442" spans="1:2" x14ac:dyDescent="0.15">
      <c r="A442" s="26" t="str">
        <f t="shared" ref="A442:A505" si="17">SUBSTITUTE(SUBSTITUTE(SUBSTITUTE(SUBSTITUTE(SUBSTITUTE(C442,"APMTH","AM"),"ENG-SCI","ES"),"COMPSCI","CS"),"  ","")," ","")</f>
        <v/>
      </c>
      <c r="B442" s="26" t="str">
        <f t="shared" ref="B442:B505" si="18">A442&amp;":"&amp;D442</f>
        <v>:</v>
      </c>
    </row>
    <row r="443" spans="1:2" x14ac:dyDescent="0.15">
      <c r="A443" s="26" t="str">
        <f t="shared" si="17"/>
        <v/>
      </c>
      <c r="B443" s="26" t="str">
        <f t="shared" si="18"/>
        <v>:</v>
      </c>
    </row>
    <row r="444" spans="1:2" x14ac:dyDescent="0.15">
      <c r="A444" s="26" t="str">
        <f t="shared" si="17"/>
        <v/>
      </c>
      <c r="B444" s="26" t="str">
        <f t="shared" si="18"/>
        <v>:</v>
      </c>
    </row>
    <row r="445" spans="1:2" x14ac:dyDescent="0.15">
      <c r="A445" s="26" t="str">
        <f t="shared" si="17"/>
        <v/>
      </c>
      <c r="B445" s="26" t="str">
        <f t="shared" si="18"/>
        <v>:</v>
      </c>
    </row>
    <row r="446" spans="1:2" x14ac:dyDescent="0.15">
      <c r="A446" s="26" t="str">
        <f t="shared" si="17"/>
        <v/>
      </c>
      <c r="B446" s="26" t="str">
        <f t="shared" si="18"/>
        <v>:</v>
      </c>
    </row>
    <row r="447" spans="1:2" x14ac:dyDescent="0.15">
      <c r="A447" s="26" t="str">
        <f t="shared" si="17"/>
        <v/>
      </c>
      <c r="B447" s="26" t="str">
        <f t="shared" si="18"/>
        <v>:</v>
      </c>
    </row>
    <row r="448" spans="1:2" x14ac:dyDescent="0.15">
      <c r="A448" s="26" t="str">
        <f t="shared" si="17"/>
        <v/>
      </c>
      <c r="B448" s="26" t="str">
        <f t="shared" si="18"/>
        <v>:</v>
      </c>
    </row>
    <row r="449" spans="1:2" x14ac:dyDescent="0.15">
      <c r="A449" s="26" t="str">
        <f t="shared" si="17"/>
        <v/>
      </c>
      <c r="B449" s="26" t="str">
        <f t="shared" si="18"/>
        <v>:</v>
      </c>
    </row>
    <row r="450" spans="1:2" x14ac:dyDescent="0.15">
      <c r="A450" s="26" t="str">
        <f t="shared" si="17"/>
        <v/>
      </c>
      <c r="B450" s="26" t="str">
        <f t="shared" si="18"/>
        <v>:</v>
      </c>
    </row>
    <row r="451" spans="1:2" x14ac:dyDescent="0.15">
      <c r="A451" s="26" t="str">
        <f t="shared" si="17"/>
        <v/>
      </c>
      <c r="B451" s="26" t="str">
        <f t="shared" si="18"/>
        <v>:</v>
      </c>
    </row>
    <row r="452" spans="1:2" x14ac:dyDescent="0.15">
      <c r="A452" s="26" t="str">
        <f t="shared" si="17"/>
        <v/>
      </c>
      <c r="B452" s="26" t="str">
        <f t="shared" si="18"/>
        <v>:</v>
      </c>
    </row>
    <row r="453" spans="1:2" x14ac:dyDescent="0.15">
      <c r="A453" s="26" t="str">
        <f t="shared" si="17"/>
        <v/>
      </c>
      <c r="B453" s="26" t="str">
        <f t="shared" si="18"/>
        <v>:</v>
      </c>
    </row>
    <row r="454" spans="1:2" x14ac:dyDescent="0.15">
      <c r="A454" s="26" t="str">
        <f t="shared" si="17"/>
        <v/>
      </c>
      <c r="B454" s="26" t="str">
        <f t="shared" si="18"/>
        <v>:</v>
      </c>
    </row>
    <row r="455" spans="1:2" x14ac:dyDescent="0.15">
      <c r="A455" s="26" t="str">
        <f t="shared" si="17"/>
        <v/>
      </c>
      <c r="B455" s="26" t="str">
        <f t="shared" si="18"/>
        <v>:</v>
      </c>
    </row>
    <row r="456" spans="1:2" x14ac:dyDescent="0.15">
      <c r="A456" s="26" t="str">
        <f t="shared" si="17"/>
        <v/>
      </c>
      <c r="B456" s="26" t="str">
        <f t="shared" si="18"/>
        <v>:</v>
      </c>
    </row>
    <row r="457" spans="1:2" x14ac:dyDescent="0.15">
      <c r="A457" s="26" t="str">
        <f t="shared" si="17"/>
        <v/>
      </c>
      <c r="B457" s="26" t="str">
        <f t="shared" si="18"/>
        <v>:</v>
      </c>
    </row>
    <row r="458" spans="1:2" x14ac:dyDescent="0.15">
      <c r="A458" s="26" t="str">
        <f t="shared" si="17"/>
        <v/>
      </c>
      <c r="B458" s="26" t="str">
        <f t="shared" si="18"/>
        <v>:</v>
      </c>
    </row>
    <row r="459" spans="1:2" x14ac:dyDescent="0.15">
      <c r="A459" s="26" t="str">
        <f t="shared" si="17"/>
        <v/>
      </c>
      <c r="B459" s="26" t="str">
        <f t="shared" si="18"/>
        <v>:</v>
      </c>
    </row>
    <row r="460" spans="1:2" x14ac:dyDescent="0.15">
      <c r="A460" s="26" t="str">
        <f t="shared" si="17"/>
        <v/>
      </c>
      <c r="B460" s="26" t="str">
        <f t="shared" si="18"/>
        <v>:</v>
      </c>
    </row>
    <row r="461" spans="1:2" x14ac:dyDescent="0.15">
      <c r="A461" s="26" t="str">
        <f t="shared" si="17"/>
        <v/>
      </c>
      <c r="B461" s="26" t="str">
        <f t="shared" si="18"/>
        <v>:</v>
      </c>
    </row>
    <row r="462" spans="1:2" x14ac:dyDescent="0.15">
      <c r="A462" s="26" t="str">
        <f t="shared" si="17"/>
        <v/>
      </c>
      <c r="B462" s="26" t="str">
        <f t="shared" si="18"/>
        <v>:</v>
      </c>
    </row>
    <row r="463" spans="1:2" x14ac:dyDescent="0.15">
      <c r="A463" s="26" t="str">
        <f t="shared" si="17"/>
        <v/>
      </c>
      <c r="B463" s="26" t="str">
        <f t="shared" si="18"/>
        <v>:</v>
      </c>
    </row>
    <row r="464" spans="1:2" x14ac:dyDescent="0.15">
      <c r="A464" s="26" t="str">
        <f t="shared" si="17"/>
        <v/>
      </c>
      <c r="B464" s="26" t="str">
        <f t="shared" si="18"/>
        <v>:</v>
      </c>
    </row>
    <row r="465" spans="1:2" x14ac:dyDescent="0.15">
      <c r="A465" s="26" t="str">
        <f t="shared" si="17"/>
        <v/>
      </c>
      <c r="B465" s="26" t="str">
        <f t="shared" si="18"/>
        <v>:</v>
      </c>
    </row>
    <row r="466" spans="1:2" x14ac:dyDescent="0.15">
      <c r="A466" s="26" t="str">
        <f t="shared" si="17"/>
        <v/>
      </c>
      <c r="B466" s="26" t="str">
        <f t="shared" si="18"/>
        <v>:</v>
      </c>
    </row>
    <row r="467" spans="1:2" x14ac:dyDescent="0.15">
      <c r="A467" s="26" t="str">
        <f t="shared" si="17"/>
        <v/>
      </c>
      <c r="B467" s="26" t="str">
        <f t="shared" si="18"/>
        <v>:</v>
      </c>
    </row>
    <row r="468" spans="1:2" x14ac:dyDescent="0.15">
      <c r="A468" s="26" t="str">
        <f t="shared" si="17"/>
        <v/>
      </c>
      <c r="B468" s="26" t="str">
        <f t="shared" si="18"/>
        <v>:</v>
      </c>
    </row>
    <row r="469" spans="1:2" x14ac:dyDescent="0.15">
      <c r="A469" s="26" t="str">
        <f t="shared" si="17"/>
        <v/>
      </c>
      <c r="B469" s="26" t="str">
        <f t="shared" si="18"/>
        <v>:</v>
      </c>
    </row>
    <row r="470" spans="1:2" x14ac:dyDescent="0.15">
      <c r="A470" s="26" t="str">
        <f t="shared" si="17"/>
        <v/>
      </c>
      <c r="B470" s="26" t="str">
        <f t="shared" si="18"/>
        <v>:</v>
      </c>
    </row>
    <row r="471" spans="1:2" x14ac:dyDescent="0.15">
      <c r="A471" s="26" t="str">
        <f t="shared" si="17"/>
        <v/>
      </c>
      <c r="B471" s="26" t="str">
        <f t="shared" si="18"/>
        <v>:</v>
      </c>
    </row>
    <row r="472" spans="1:2" x14ac:dyDescent="0.15">
      <c r="A472" s="26" t="str">
        <f t="shared" si="17"/>
        <v/>
      </c>
      <c r="B472" s="26" t="str">
        <f t="shared" si="18"/>
        <v>:</v>
      </c>
    </row>
    <row r="473" spans="1:2" x14ac:dyDescent="0.15">
      <c r="A473" s="26" t="str">
        <f t="shared" si="17"/>
        <v/>
      </c>
      <c r="B473" s="26" t="str">
        <f t="shared" si="18"/>
        <v>:</v>
      </c>
    </row>
    <row r="474" spans="1:2" x14ac:dyDescent="0.15">
      <c r="A474" s="26" t="str">
        <f t="shared" si="17"/>
        <v/>
      </c>
      <c r="B474" s="26" t="str">
        <f t="shared" si="18"/>
        <v>:</v>
      </c>
    </row>
    <row r="475" spans="1:2" x14ac:dyDescent="0.15">
      <c r="A475" s="26" t="str">
        <f t="shared" si="17"/>
        <v/>
      </c>
      <c r="B475" s="26" t="str">
        <f t="shared" si="18"/>
        <v>:</v>
      </c>
    </row>
    <row r="476" spans="1:2" x14ac:dyDescent="0.15">
      <c r="A476" s="26" t="str">
        <f t="shared" si="17"/>
        <v/>
      </c>
      <c r="B476" s="26" t="str">
        <f t="shared" si="18"/>
        <v>:</v>
      </c>
    </row>
    <row r="477" spans="1:2" x14ac:dyDescent="0.15">
      <c r="A477" s="26" t="str">
        <f t="shared" si="17"/>
        <v/>
      </c>
      <c r="B477" s="26" t="str">
        <f t="shared" si="18"/>
        <v>:</v>
      </c>
    </row>
    <row r="478" spans="1:2" x14ac:dyDescent="0.15">
      <c r="A478" s="26" t="str">
        <f t="shared" si="17"/>
        <v/>
      </c>
      <c r="B478" s="26" t="str">
        <f t="shared" si="18"/>
        <v>:</v>
      </c>
    </row>
    <row r="479" spans="1:2" x14ac:dyDescent="0.15">
      <c r="A479" s="26" t="str">
        <f t="shared" si="17"/>
        <v/>
      </c>
      <c r="B479" s="26" t="str">
        <f t="shared" si="18"/>
        <v>:</v>
      </c>
    </row>
    <row r="480" spans="1:2" x14ac:dyDescent="0.15">
      <c r="A480" s="26" t="str">
        <f t="shared" si="17"/>
        <v/>
      </c>
      <c r="B480" s="26" t="str">
        <f t="shared" si="18"/>
        <v>:</v>
      </c>
    </row>
    <row r="481" spans="1:2" x14ac:dyDescent="0.15">
      <c r="A481" s="26" t="str">
        <f t="shared" si="17"/>
        <v/>
      </c>
      <c r="B481" s="26" t="str">
        <f t="shared" si="18"/>
        <v>:</v>
      </c>
    </row>
    <row r="482" spans="1:2" x14ac:dyDescent="0.15">
      <c r="A482" s="26" t="str">
        <f t="shared" si="17"/>
        <v/>
      </c>
      <c r="B482" s="26" t="str">
        <f t="shared" si="18"/>
        <v>:</v>
      </c>
    </row>
    <row r="483" spans="1:2" x14ac:dyDescent="0.15">
      <c r="A483" s="26" t="str">
        <f t="shared" si="17"/>
        <v/>
      </c>
      <c r="B483" s="26" t="str">
        <f t="shared" si="18"/>
        <v>:</v>
      </c>
    </row>
    <row r="484" spans="1:2" x14ac:dyDescent="0.15">
      <c r="A484" s="26" t="str">
        <f t="shared" si="17"/>
        <v/>
      </c>
      <c r="B484" s="26" t="str">
        <f t="shared" si="18"/>
        <v>:</v>
      </c>
    </row>
    <row r="485" spans="1:2" x14ac:dyDescent="0.15">
      <c r="A485" s="26" t="str">
        <f t="shared" si="17"/>
        <v/>
      </c>
      <c r="B485" s="26" t="str">
        <f t="shared" si="18"/>
        <v>:</v>
      </c>
    </row>
    <row r="486" spans="1:2" x14ac:dyDescent="0.15">
      <c r="A486" s="26" t="str">
        <f t="shared" si="17"/>
        <v/>
      </c>
      <c r="B486" s="26" t="str">
        <f t="shared" si="18"/>
        <v>:</v>
      </c>
    </row>
    <row r="487" spans="1:2" x14ac:dyDescent="0.15">
      <c r="A487" s="26" t="str">
        <f t="shared" si="17"/>
        <v/>
      </c>
      <c r="B487" s="26" t="str">
        <f t="shared" si="18"/>
        <v>:</v>
      </c>
    </row>
    <row r="488" spans="1:2" x14ac:dyDescent="0.15">
      <c r="A488" s="26" t="str">
        <f t="shared" si="17"/>
        <v/>
      </c>
      <c r="B488" s="26" t="str">
        <f t="shared" si="18"/>
        <v>:</v>
      </c>
    </row>
    <row r="489" spans="1:2" x14ac:dyDescent="0.15">
      <c r="A489" s="26" t="str">
        <f t="shared" si="17"/>
        <v/>
      </c>
      <c r="B489" s="26" t="str">
        <f t="shared" si="18"/>
        <v>:</v>
      </c>
    </row>
    <row r="490" spans="1:2" x14ac:dyDescent="0.15">
      <c r="A490" s="26" t="str">
        <f t="shared" si="17"/>
        <v/>
      </c>
      <c r="B490" s="26" t="str">
        <f t="shared" si="18"/>
        <v>:</v>
      </c>
    </row>
    <row r="491" spans="1:2" x14ac:dyDescent="0.15">
      <c r="A491" s="26" t="str">
        <f t="shared" si="17"/>
        <v/>
      </c>
      <c r="B491" s="26" t="str">
        <f t="shared" si="18"/>
        <v>:</v>
      </c>
    </row>
    <row r="492" spans="1:2" x14ac:dyDescent="0.15">
      <c r="A492" s="26" t="str">
        <f t="shared" si="17"/>
        <v/>
      </c>
      <c r="B492" s="26" t="str">
        <f t="shared" si="18"/>
        <v>:</v>
      </c>
    </row>
    <row r="493" spans="1:2" x14ac:dyDescent="0.15">
      <c r="A493" s="26" t="str">
        <f t="shared" si="17"/>
        <v/>
      </c>
      <c r="B493" s="26" t="str">
        <f t="shared" si="18"/>
        <v>:</v>
      </c>
    </row>
    <row r="494" spans="1:2" x14ac:dyDescent="0.15">
      <c r="A494" s="26" t="str">
        <f t="shared" si="17"/>
        <v/>
      </c>
      <c r="B494" s="26" t="str">
        <f t="shared" si="18"/>
        <v>:</v>
      </c>
    </row>
    <row r="495" spans="1:2" x14ac:dyDescent="0.15">
      <c r="A495" s="26" t="str">
        <f t="shared" si="17"/>
        <v/>
      </c>
      <c r="B495" s="26" t="str">
        <f t="shared" si="18"/>
        <v>:</v>
      </c>
    </row>
    <row r="496" spans="1:2" x14ac:dyDescent="0.15">
      <c r="A496" s="26" t="str">
        <f t="shared" si="17"/>
        <v/>
      </c>
      <c r="B496" s="26" t="str">
        <f t="shared" si="18"/>
        <v>:</v>
      </c>
    </row>
    <row r="497" spans="1:2" x14ac:dyDescent="0.15">
      <c r="A497" s="26" t="str">
        <f t="shared" si="17"/>
        <v/>
      </c>
      <c r="B497" s="26" t="str">
        <f t="shared" si="18"/>
        <v>:</v>
      </c>
    </row>
    <row r="498" spans="1:2" x14ac:dyDescent="0.15">
      <c r="A498" s="26" t="str">
        <f t="shared" si="17"/>
        <v/>
      </c>
      <c r="B498" s="26" t="str">
        <f t="shared" si="18"/>
        <v>:</v>
      </c>
    </row>
    <row r="499" spans="1:2" x14ac:dyDescent="0.15">
      <c r="A499" s="26" t="str">
        <f t="shared" si="17"/>
        <v/>
      </c>
      <c r="B499" s="26" t="str">
        <f t="shared" si="18"/>
        <v>:</v>
      </c>
    </row>
    <row r="500" spans="1:2" x14ac:dyDescent="0.15">
      <c r="A500" s="26" t="str">
        <f t="shared" si="17"/>
        <v/>
      </c>
      <c r="B500" s="26" t="str">
        <f t="shared" si="18"/>
        <v>:</v>
      </c>
    </row>
    <row r="501" spans="1:2" x14ac:dyDescent="0.15">
      <c r="A501" s="26" t="str">
        <f t="shared" si="17"/>
        <v/>
      </c>
      <c r="B501" s="26" t="str">
        <f t="shared" si="18"/>
        <v>:</v>
      </c>
    </row>
    <row r="502" spans="1:2" x14ac:dyDescent="0.15">
      <c r="A502" s="26" t="str">
        <f t="shared" si="17"/>
        <v/>
      </c>
      <c r="B502" s="26" t="str">
        <f t="shared" si="18"/>
        <v>:</v>
      </c>
    </row>
    <row r="503" spans="1:2" x14ac:dyDescent="0.15">
      <c r="A503" s="26" t="str">
        <f t="shared" si="17"/>
        <v/>
      </c>
      <c r="B503" s="26" t="str">
        <f t="shared" si="18"/>
        <v>:</v>
      </c>
    </row>
    <row r="504" spans="1:2" x14ac:dyDescent="0.15">
      <c r="A504" s="26" t="str">
        <f t="shared" si="17"/>
        <v/>
      </c>
      <c r="B504" s="26" t="str">
        <f t="shared" si="18"/>
        <v>:</v>
      </c>
    </row>
    <row r="505" spans="1:2" x14ac:dyDescent="0.15">
      <c r="A505" s="26" t="str">
        <f t="shared" si="17"/>
        <v/>
      </c>
      <c r="B505" s="26" t="str">
        <f t="shared" si="18"/>
        <v>:</v>
      </c>
    </row>
    <row r="506" spans="1:2" x14ac:dyDescent="0.15">
      <c r="A506" s="26" t="str">
        <f t="shared" ref="A506:A569" si="19">SUBSTITUTE(SUBSTITUTE(SUBSTITUTE(SUBSTITUTE(SUBSTITUTE(C506,"APMTH","AM"),"ENG-SCI","ES"),"COMPSCI","CS"),"  ","")," ","")</f>
        <v/>
      </c>
      <c r="B506" s="26" t="str">
        <f t="shared" ref="B506:B569" si="20">A506&amp;":"&amp;D506</f>
        <v>:</v>
      </c>
    </row>
    <row r="507" spans="1:2" x14ac:dyDescent="0.15">
      <c r="A507" s="26" t="str">
        <f t="shared" si="19"/>
        <v/>
      </c>
      <c r="B507" s="26" t="str">
        <f t="shared" si="20"/>
        <v>:</v>
      </c>
    </row>
    <row r="508" spans="1:2" x14ac:dyDescent="0.15">
      <c r="A508" s="26" t="str">
        <f t="shared" si="19"/>
        <v/>
      </c>
      <c r="B508" s="26" t="str">
        <f t="shared" si="20"/>
        <v>:</v>
      </c>
    </row>
    <row r="509" spans="1:2" x14ac:dyDescent="0.15">
      <c r="A509" s="26" t="str">
        <f t="shared" si="19"/>
        <v/>
      </c>
      <c r="B509" s="26" t="str">
        <f t="shared" si="20"/>
        <v>:</v>
      </c>
    </row>
    <row r="510" spans="1:2" x14ac:dyDescent="0.15">
      <c r="A510" s="26" t="str">
        <f t="shared" si="19"/>
        <v/>
      </c>
      <c r="B510" s="26" t="str">
        <f t="shared" si="20"/>
        <v>:</v>
      </c>
    </row>
    <row r="511" spans="1:2" x14ac:dyDescent="0.15">
      <c r="A511" s="26" t="str">
        <f t="shared" si="19"/>
        <v/>
      </c>
      <c r="B511" s="26" t="str">
        <f t="shared" si="20"/>
        <v>:</v>
      </c>
    </row>
    <row r="512" spans="1:2" x14ac:dyDescent="0.15">
      <c r="A512" s="26" t="str">
        <f t="shared" si="19"/>
        <v/>
      </c>
      <c r="B512" s="26" t="str">
        <f t="shared" si="20"/>
        <v>:</v>
      </c>
    </row>
    <row r="513" spans="1:2" x14ac:dyDescent="0.15">
      <c r="A513" s="26" t="str">
        <f t="shared" si="19"/>
        <v/>
      </c>
      <c r="B513" s="26" t="str">
        <f t="shared" si="20"/>
        <v>:</v>
      </c>
    </row>
    <row r="514" spans="1:2" x14ac:dyDescent="0.15">
      <c r="A514" s="26" t="str">
        <f t="shared" si="19"/>
        <v/>
      </c>
      <c r="B514" s="26" t="str">
        <f t="shared" si="20"/>
        <v>:</v>
      </c>
    </row>
    <row r="515" spans="1:2" x14ac:dyDescent="0.15">
      <c r="A515" s="26" t="str">
        <f t="shared" si="19"/>
        <v/>
      </c>
      <c r="B515" s="26" t="str">
        <f t="shared" si="20"/>
        <v>:</v>
      </c>
    </row>
    <row r="516" spans="1:2" x14ac:dyDescent="0.15">
      <c r="A516" s="26" t="str">
        <f t="shared" si="19"/>
        <v/>
      </c>
      <c r="B516" s="26" t="str">
        <f t="shared" si="20"/>
        <v>:</v>
      </c>
    </row>
    <row r="517" spans="1:2" x14ac:dyDescent="0.15">
      <c r="A517" s="26" t="str">
        <f t="shared" si="19"/>
        <v/>
      </c>
      <c r="B517" s="26" t="str">
        <f t="shared" si="20"/>
        <v>:</v>
      </c>
    </row>
    <row r="518" spans="1:2" x14ac:dyDescent="0.15">
      <c r="A518" s="26" t="str">
        <f t="shared" si="19"/>
        <v/>
      </c>
      <c r="B518" s="26" t="str">
        <f t="shared" si="20"/>
        <v>:</v>
      </c>
    </row>
    <row r="519" spans="1:2" x14ac:dyDescent="0.15">
      <c r="A519" s="26" t="str">
        <f t="shared" si="19"/>
        <v/>
      </c>
      <c r="B519" s="26" t="str">
        <f t="shared" si="20"/>
        <v>:</v>
      </c>
    </row>
    <row r="520" spans="1:2" x14ac:dyDescent="0.15">
      <c r="A520" s="26" t="str">
        <f t="shared" si="19"/>
        <v/>
      </c>
      <c r="B520" s="26" t="str">
        <f t="shared" si="20"/>
        <v>:</v>
      </c>
    </row>
    <row r="521" spans="1:2" x14ac:dyDescent="0.15">
      <c r="A521" s="26" t="str">
        <f t="shared" si="19"/>
        <v/>
      </c>
      <c r="B521" s="26" t="str">
        <f t="shared" si="20"/>
        <v>:</v>
      </c>
    </row>
    <row r="522" spans="1:2" x14ac:dyDescent="0.15">
      <c r="A522" s="26" t="str">
        <f t="shared" si="19"/>
        <v/>
      </c>
      <c r="B522" s="26" t="str">
        <f t="shared" si="20"/>
        <v>:</v>
      </c>
    </row>
    <row r="523" spans="1:2" x14ac:dyDescent="0.15">
      <c r="A523" s="26" t="str">
        <f t="shared" si="19"/>
        <v/>
      </c>
      <c r="B523" s="26" t="str">
        <f t="shared" si="20"/>
        <v>:</v>
      </c>
    </row>
    <row r="524" spans="1:2" x14ac:dyDescent="0.15">
      <c r="A524" s="26" t="str">
        <f t="shared" si="19"/>
        <v/>
      </c>
      <c r="B524" s="26" t="str">
        <f t="shared" si="20"/>
        <v>:</v>
      </c>
    </row>
    <row r="525" spans="1:2" x14ac:dyDescent="0.15">
      <c r="A525" s="26" t="str">
        <f t="shared" si="19"/>
        <v/>
      </c>
      <c r="B525" s="26" t="str">
        <f t="shared" si="20"/>
        <v>:</v>
      </c>
    </row>
    <row r="526" spans="1:2" x14ac:dyDescent="0.15">
      <c r="A526" s="26" t="str">
        <f t="shared" si="19"/>
        <v/>
      </c>
      <c r="B526" s="26" t="str">
        <f t="shared" si="20"/>
        <v>:</v>
      </c>
    </row>
    <row r="527" spans="1:2" x14ac:dyDescent="0.15">
      <c r="A527" s="26" t="str">
        <f t="shared" si="19"/>
        <v/>
      </c>
      <c r="B527" s="26" t="str">
        <f t="shared" si="20"/>
        <v>:</v>
      </c>
    </row>
    <row r="528" spans="1:2" x14ac:dyDescent="0.15">
      <c r="A528" s="26" t="str">
        <f t="shared" si="19"/>
        <v/>
      </c>
      <c r="B528" s="26" t="str">
        <f t="shared" si="20"/>
        <v>:</v>
      </c>
    </row>
    <row r="529" spans="1:2" x14ac:dyDescent="0.15">
      <c r="A529" s="26" t="str">
        <f t="shared" si="19"/>
        <v/>
      </c>
      <c r="B529" s="26" t="str">
        <f t="shared" si="20"/>
        <v>:</v>
      </c>
    </row>
    <row r="530" spans="1:2" x14ac:dyDescent="0.15">
      <c r="A530" s="26" t="str">
        <f t="shared" si="19"/>
        <v/>
      </c>
      <c r="B530" s="26" t="str">
        <f t="shared" si="20"/>
        <v>:</v>
      </c>
    </row>
    <row r="531" spans="1:2" x14ac:dyDescent="0.15">
      <c r="A531" s="26" t="str">
        <f t="shared" si="19"/>
        <v/>
      </c>
      <c r="B531" s="26" t="str">
        <f t="shared" si="20"/>
        <v>:</v>
      </c>
    </row>
    <row r="532" spans="1:2" x14ac:dyDescent="0.15">
      <c r="A532" s="26" t="str">
        <f t="shared" si="19"/>
        <v/>
      </c>
      <c r="B532" s="26" t="str">
        <f t="shared" si="20"/>
        <v>:</v>
      </c>
    </row>
    <row r="533" spans="1:2" x14ac:dyDescent="0.15">
      <c r="A533" s="26" t="str">
        <f t="shared" si="19"/>
        <v/>
      </c>
      <c r="B533" s="26" t="str">
        <f t="shared" si="20"/>
        <v>:</v>
      </c>
    </row>
    <row r="534" spans="1:2" x14ac:dyDescent="0.15">
      <c r="A534" s="26" t="str">
        <f t="shared" si="19"/>
        <v/>
      </c>
      <c r="B534" s="26" t="str">
        <f t="shared" si="20"/>
        <v>:</v>
      </c>
    </row>
    <row r="535" spans="1:2" x14ac:dyDescent="0.15">
      <c r="A535" s="26" t="str">
        <f t="shared" si="19"/>
        <v/>
      </c>
      <c r="B535" s="26" t="str">
        <f t="shared" si="20"/>
        <v>:</v>
      </c>
    </row>
    <row r="536" spans="1:2" x14ac:dyDescent="0.15">
      <c r="A536" s="26" t="str">
        <f t="shared" si="19"/>
        <v/>
      </c>
      <c r="B536" s="26" t="str">
        <f t="shared" si="20"/>
        <v>:</v>
      </c>
    </row>
    <row r="537" spans="1:2" x14ac:dyDescent="0.15">
      <c r="A537" s="26" t="str">
        <f t="shared" si="19"/>
        <v/>
      </c>
      <c r="B537" s="26" t="str">
        <f t="shared" si="20"/>
        <v>:</v>
      </c>
    </row>
    <row r="538" spans="1:2" x14ac:dyDescent="0.15">
      <c r="A538" s="26" t="str">
        <f t="shared" si="19"/>
        <v/>
      </c>
      <c r="B538" s="26" t="str">
        <f t="shared" si="20"/>
        <v>:</v>
      </c>
    </row>
    <row r="539" spans="1:2" x14ac:dyDescent="0.15">
      <c r="A539" s="26" t="str">
        <f t="shared" si="19"/>
        <v/>
      </c>
      <c r="B539" s="26" t="str">
        <f t="shared" si="20"/>
        <v>:</v>
      </c>
    </row>
    <row r="540" spans="1:2" x14ac:dyDescent="0.15">
      <c r="A540" s="26" t="str">
        <f t="shared" si="19"/>
        <v/>
      </c>
      <c r="B540" s="26" t="str">
        <f t="shared" si="20"/>
        <v>:</v>
      </c>
    </row>
    <row r="541" spans="1:2" x14ac:dyDescent="0.15">
      <c r="A541" s="26" t="str">
        <f t="shared" si="19"/>
        <v/>
      </c>
      <c r="B541" s="26" t="str">
        <f t="shared" si="20"/>
        <v>:</v>
      </c>
    </row>
    <row r="542" spans="1:2" x14ac:dyDescent="0.15">
      <c r="A542" s="26" t="str">
        <f t="shared" si="19"/>
        <v/>
      </c>
      <c r="B542" s="26" t="str">
        <f t="shared" si="20"/>
        <v>:</v>
      </c>
    </row>
    <row r="543" spans="1:2" x14ac:dyDescent="0.15">
      <c r="A543" s="26" t="str">
        <f t="shared" si="19"/>
        <v/>
      </c>
      <c r="B543" s="26" t="str">
        <f t="shared" si="20"/>
        <v>:</v>
      </c>
    </row>
    <row r="544" spans="1:2" x14ac:dyDescent="0.15">
      <c r="A544" s="26" t="str">
        <f t="shared" si="19"/>
        <v/>
      </c>
      <c r="B544" s="26" t="str">
        <f t="shared" si="20"/>
        <v>:</v>
      </c>
    </row>
    <row r="545" spans="1:2" x14ac:dyDescent="0.15">
      <c r="A545" s="26" t="str">
        <f t="shared" si="19"/>
        <v/>
      </c>
      <c r="B545" s="26" t="str">
        <f t="shared" si="20"/>
        <v>:</v>
      </c>
    </row>
    <row r="546" spans="1:2" x14ac:dyDescent="0.15">
      <c r="A546" s="26" t="str">
        <f t="shared" si="19"/>
        <v/>
      </c>
      <c r="B546" s="26" t="str">
        <f t="shared" si="20"/>
        <v>:</v>
      </c>
    </row>
    <row r="547" spans="1:2" x14ac:dyDescent="0.15">
      <c r="A547" s="26" t="str">
        <f t="shared" si="19"/>
        <v/>
      </c>
      <c r="B547" s="26" t="str">
        <f t="shared" si="20"/>
        <v>:</v>
      </c>
    </row>
    <row r="548" spans="1:2" x14ac:dyDescent="0.15">
      <c r="A548" s="26" t="str">
        <f t="shared" si="19"/>
        <v/>
      </c>
      <c r="B548" s="26" t="str">
        <f t="shared" si="20"/>
        <v>:</v>
      </c>
    </row>
    <row r="549" spans="1:2" x14ac:dyDescent="0.15">
      <c r="A549" s="26" t="str">
        <f t="shared" si="19"/>
        <v/>
      </c>
      <c r="B549" s="26" t="str">
        <f t="shared" si="20"/>
        <v>:</v>
      </c>
    </row>
    <row r="550" spans="1:2" x14ac:dyDescent="0.15">
      <c r="A550" s="26" t="str">
        <f t="shared" si="19"/>
        <v/>
      </c>
      <c r="B550" s="26" t="str">
        <f t="shared" si="20"/>
        <v>:</v>
      </c>
    </row>
    <row r="551" spans="1:2" x14ac:dyDescent="0.15">
      <c r="A551" s="26" t="str">
        <f t="shared" si="19"/>
        <v/>
      </c>
      <c r="B551" s="26" t="str">
        <f t="shared" si="20"/>
        <v>:</v>
      </c>
    </row>
    <row r="552" spans="1:2" x14ac:dyDescent="0.15">
      <c r="A552" s="26" t="str">
        <f t="shared" si="19"/>
        <v/>
      </c>
      <c r="B552" s="26" t="str">
        <f t="shared" si="20"/>
        <v>:</v>
      </c>
    </row>
    <row r="553" spans="1:2" x14ac:dyDescent="0.15">
      <c r="A553" s="26" t="str">
        <f t="shared" si="19"/>
        <v/>
      </c>
      <c r="B553" s="26" t="str">
        <f t="shared" si="20"/>
        <v>:</v>
      </c>
    </row>
    <row r="554" spans="1:2" x14ac:dyDescent="0.15">
      <c r="A554" s="26" t="str">
        <f t="shared" si="19"/>
        <v/>
      </c>
      <c r="B554" s="26" t="str">
        <f t="shared" si="20"/>
        <v>:</v>
      </c>
    </row>
    <row r="555" spans="1:2" x14ac:dyDescent="0.15">
      <c r="A555" s="26" t="str">
        <f t="shared" si="19"/>
        <v/>
      </c>
      <c r="B555" s="26" t="str">
        <f t="shared" si="20"/>
        <v>:</v>
      </c>
    </row>
    <row r="556" spans="1:2" x14ac:dyDescent="0.15">
      <c r="A556" s="26" t="str">
        <f t="shared" si="19"/>
        <v/>
      </c>
      <c r="B556" s="26" t="str">
        <f t="shared" si="20"/>
        <v>:</v>
      </c>
    </row>
    <row r="557" spans="1:2" x14ac:dyDescent="0.15">
      <c r="A557" s="26" t="str">
        <f t="shared" si="19"/>
        <v/>
      </c>
      <c r="B557" s="26" t="str">
        <f t="shared" si="20"/>
        <v>:</v>
      </c>
    </row>
    <row r="558" spans="1:2" x14ac:dyDescent="0.15">
      <c r="A558" s="26" t="str">
        <f t="shared" si="19"/>
        <v/>
      </c>
      <c r="B558" s="26" t="str">
        <f t="shared" si="20"/>
        <v>:</v>
      </c>
    </row>
    <row r="559" spans="1:2" x14ac:dyDescent="0.15">
      <c r="A559" s="26" t="str">
        <f t="shared" si="19"/>
        <v/>
      </c>
      <c r="B559" s="26" t="str">
        <f t="shared" si="20"/>
        <v>:</v>
      </c>
    </row>
    <row r="560" spans="1:2" x14ac:dyDescent="0.15">
      <c r="A560" s="26" t="str">
        <f t="shared" si="19"/>
        <v/>
      </c>
      <c r="B560" s="26" t="str">
        <f t="shared" si="20"/>
        <v>:</v>
      </c>
    </row>
    <row r="561" spans="1:2" x14ac:dyDescent="0.15">
      <c r="A561" s="26" t="str">
        <f t="shared" si="19"/>
        <v/>
      </c>
      <c r="B561" s="26" t="str">
        <f t="shared" si="20"/>
        <v>:</v>
      </c>
    </row>
    <row r="562" spans="1:2" x14ac:dyDescent="0.15">
      <c r="A562" s="26" t="str">
        <f t="shared" si="19"/>
        <v/>
      </c>
      <c r="B562" s="26" t="str">
        <f t="shared" si="20"/>
        <v>:</v>
      </c>
    </row>
    <row r="563" spans="1:2" x14ac:dyDescent="0.15">
      <c r="A563" s="26" t="str">
        <f t="shared" si="19"/>
        <v/>
      </c>
      <c r="B563" s="26" t="str">
        <f t="shared" si="20"/>
        <v>:</v>
      </c>
    </row>
    <row r="564" spans="1:2" x14ac:dyDescent="0.15">
      <c r="A564" s="26" t="str">
        <f t="shared" si="19"/>
        <v/>
      </c>
      <c r="B564" s="26" t="str">
        <f t="shared" si="20"/>
        <v>:</v>
      </c>
    </row>
    <row r="565" spans="1:2" x14ac:dyDescent="0.15">
      <c r="A565" s="26" t="str">
        <f t="shared" si="19"/>
        <v/>
      </c>
      <c r="B565" s="26" t="str">
        <f t="shared" si="20"/>
        <v>:</v>
      </c>
    </row>
    <row r="566" spans="1:2" x14ac:dyDescent="0.15">
      <c r="A566" s="26" t="str">
        <f t="shared" si="19"/>
        <v/>
      </c>
      <c r="B566" s="26" t="str">
        <f t="shared" si="20"/>
        <v>:</v>
      </c>
    </row>
    <row r="567" spans="1:2" x14ac:dyDescent="0.15">
      <c r="A567" s="26" t="str">
        <f t="shared" si="19"/>
        <v/>
      </c>
      <c r="B567" s="26" t="str">
        <f t="shared" si="20"/>
        <v>:</v>
      </c>
    </row>
    <row r="568" spans="1:2" x14ac:dyDescent="0.15">
      <c r="A568" s="26" t="str">
        <f t="shared" si="19"/>
        <v/>
      </c>
      <c r="B568" s="26" t="str">
        <f t="shared" si="20"/>
        <v>:</v>
      </c>
    </row>
    <row r="569" spans="1:2" x14ac:dyDescent="0.15">
      <c r="A569" s="26" t="str">
        <f t="shared" si="19"/>
        <v/>
      </c>
      <c r="B569" s="26" t="str">
        <f t="shared" si="20"/>
        <v>:</v>
      </c>
    </row>
    <row r="570" spans="1:2" x14ac:dyDescent="0.15">
      <c r="A570" s="26" t="str">
        <f t="shared" ref="A570:A633" si="21">SUBSTITUTE(SUBSTITUTE(SUBSTITUTE(SUBSTITUTE(SUBSTITUTE(C570,"APMTH","AM"),"ENG-SCI","ES"),"COMPSCI","CS"),"  ","")," ","")</f>
        <v/>
      </c>
      <c r="B570" s="26" t="str">
        <f t="shared" ref="B570:B633" si="22">A570&amp;":"&amp;D570</f>
        <v>:</v>
      </c>
    </row>
    <row r="571" spans="1:2" x14ac:dyDescent="0.15">
      <c r="A571" s="26" t="str">
        <f t="shared" si="21"/>
        <v/>
      </c>
      <c r="B571" s="26" t="str">
        <f t="shared" si="22"/>
        <v>:</v>
      </c>
    </row>
    <row r="572" spans="1:2" x14ac:dyDescent="0.15">
      <c r="A572" s="26" t="str">
        <f t="shared" si="21"/>
        <v/>
      </c>
      <c r="B572" s="26" t="str">
        <f t="shared" si="22"/>
        <v>:</v>
      </c>
    </row>
    <row r="573" spans="1:2" x14ac:dyDescent="0.15">
      <c r="A573" s="26" t="str">
        <f t="shared" si="21"/>
        <v/>
      </c>
      <c r="B573" s="26" t="str">
        <f t="shared" si="22"/>
        <v>:</v>
      </c>
    </row>
    <row r="574" spans="1:2" x14ac:dyDescent="0.15">
      <c r="A574" s="26" t="str">
        <f t="shared" si="21"/>
        <v/>
      </c>
      <c r="B574" s="26" t="str">
        <f t="shared" si="22"/>
        <v>:</v>
      </c>
    </row>
    <row r="575" spans="1:2" x14ac:dyDescent="0.15">
      <c r="A575" s="26" t="str">
        <f t="shared" si="21"/>
        <v/>
      </c>
      <c r="B575" s="26" t="str">
        <f t="shared" si="22"/>
        <v>:</v>
      </c>
    </row>
    <row r="576" spans="1:2" x14ac:dyDescent="0.15">
      <c r="A576" s="26" t="str">
        <f t="shared" si="21"/>
        <v/>
      </c>
      <c r="B576" s="26" t="str">
        <f t="shared" si="22"/>
        <v>:</v>
      </c>
    </row>
    <row r="577" spans="1:2" x14ac:dyDescent="0.15">
      <c r="A577" s="26" t="str">
        <f t="shared" si="21"/>
        <v/>
      </c>
      <c r="B577" s="26" t="str">
        <f t="shared" si="22"/>
        <v>:</v>
      </c>
    </row>
    <row r="578" spans="1:2" x14ac:dyDescent="0.15">
      <c r="A578" s="26" t="str">
        <f t="shared" si="21"/>
        <v/>
      </c>
      <c r="B578" s="26" t="str">
        <f t="shared" si="22"/>
        <v>:</v>
      </c>
    </row>
    <row r="579" spans="1:2" x14ac:dyDescent="0.15">
      <c r="A579" s="26" t="str">
        <f t="shared" si="21"/>
        <v/>
      </c>
      <c r="B579" s="26" t="str">
        <f t="shared" si="22"/>
        <v>:</v>
      </c>
    </row>
    <row r="580" spans="1:2" x14ac:dyDescent="0.15">
      <c r="A580" s="26" t="str">
        <f t="shared" si="21"/>
        <v/>
      </c>
      <c r="B580" s="26" t="str">
        <f t="shared" si="22"/>
        <v>:</v>
      </c>
    </row>
    <row r="581" spans="1:2" x14ac:dyDescent="0.15">
      <c r="A581" s="26" t="str">
        <f t="shared" si="21"/>
        <v/>
      </c>
      <c r="B581" s="26" t="str">
        <f t="shared" si="22"/>
        <v>:</v>
      </c>
    </row>
    <row r="582" spans="1:2" x14ac:dyDescent="0.15">
      <c r="A582" s="26" t="str">
        <f t="shared" si="21"/>
        <v/>
      </c>
      <c r="B582" s="26" t="str">
        <f t="shared" si="22"/>
        <v>:</v>
      </c>
    </row>
    <row r="583" spans="1:2" x14ac:dyDescent="0.15">
      <c r="A583" s="26" t="str">
        <f t="shared" si="21"/>
        <v/>
      </c>
      <c r="B583" s="26" t="str">
        <f t="shared" si="22"/>
        <v>:</v>
      </c>
    </row>
    <row r="584" spans="1:2" x14ac:dyDescent="0.15">
      <c r="A584" s="26" t="str">
        <f t="shared" si="21"/>
        <v/>
      </c>
      <c r="B584" s="26" t="str">
        <f t="shared" si="22"/>
        <v>:</v>
      </c>
    </row>
    <row r="585" spans="1:2" x14ac:dyDescent="0.15">
      <c r="A585" s="26" t="str">
        <f t="shared" si="21"/>
        <v/>
      </c>
      <c r="B585" s="26" t="str">
        <f t="shared" si="22"/>
        <v>:</v>
      </c>
    </row>
    <row r="586" spans="1:2" x14ac:dyDescent="0.15">
      <c r="A586" s="26" t="str">
        <f t="shared" si="21"/>
        <v/>
      </c>
      <c r="B586" s="26" t="str">
        <f t="shared" si="22"/>
        <v>:</v>
      </c>
    </row>
    <row r="587" spans="1:2" x14ac:dyDescent="0.15">
      <c r="A587" s="26" t="str">
        <f t="shared" si="21"/>
        <v/>
      </c>
      <c r="B587" s="26" t="str">
        <f t="shared" si="22"/>
        <v>:</v>
      </c>
    </row>
    <row r="588" spans="1:2" x14ac:dyDescent="0.15">
      <c r="A588" s="26" t="str">
        <f t="shared" si="21"/>
        <v/>
      </c>
      <c r="B588" s="26" t="str">
        <f t="shared" si="22"/>
        <v>:</v>
      </c>
    </row>
    <row r="589" spans="1:2" x14ac:dyDescent="0.15">
      <c r="A589" s="26" t="str">
        <f t="shared" si="21"/>
        <v/>
      </c>
      <c r="B589" s="26" t="str">
        <f t="shared" si="22"/>
        <v>:</v>
      </c>
    </row>
    <row r="590" spans="1:2" x14ac:dyDescent="0.15">
      <c r="A590" s="26" t="str">
        <f t="shared" si="21"/>
        <v/>
      </c>
      <c r="B590" s="26" t="str">
        <f t="shared" si="22"/>
        <v>:</v>
      </c>
    </row>
    <row r="591" spans="1:2" x14ac:dyDescent="0.15">
      <c r="A591" s="26" t="str">
        <f t="shared" si="21"/>
        <v/>
      </c>
      <c r="B591" s="26" t="str">
        <f t="shared" si="22"/>
        <v>:</v>
      </c>
    </row>
    <row r="592" spans="1:2" x14ac:dyDescent="0.15">
      <c r="A592" s="26" t="str">
        <f t="shared" si="21"/>
        <v/>
      </c>
      <c r="B592" s="26" t="str">
        <f t="shared" si="22"/>
        <v>:</v>
      </c>
    </row>
    <row r="593" spans="1:2" x14ac:dyDescent="0.15">
      <c r="A593" s="26" t="str">
        <f t="shared" si="21"/>
        <v/>
      </c>
      <c r="B593" s="26" t="str">
        <f t="shared" si="22"/>
        <v>:</v>
      </c>
    </row>
    <row r="594" spans="1:2" x14ac:dyDescent="0.15">
      <c r="A594" s="26" t="str">
        <f t="shared" si="21"/>
        <v/>
      </c>
      <c r="B594" s="26" t="str">
        <f t="shared" si="22"/>
        <v>:</v>
      </c>
    </row>
    <row r="595" spans="1:2" x14ac:dyDescent="0.15">
      <c r="A595" s="26" t="str">
        <f t="shared" si="21"/>
        <v/>
      </c>
      <c r="B595" s="26" t="str">
        <f t="shared" si="22"/>
        <v>:</v>
      </c>
    </row>
    <row r="596" spans="1:2" x14ac:dyDescent="0.15">
      <c r="A596" s="26" t="str">
        <f t="shared" si="21"/>
        <v/>
      </c>
      <c r="B596" s="26" t="str">
        <f t="shared" si="22"/>
        <v>:</v>
      </c>
    </row>
    <row r="597" spans="1:2" x14ac:dyDescent="0.15">
      <c r="A597" s="26" t="str">
        <f t="shared" si="21"/>
        <v/>
      </c>
      <c r="B597" s="26" t="str">
        <f t="shared" si="22"/>
        <v>:</v>
      </c>
    </row>
    <row r="598" spans="1:2" x14ac:dyDescent="0.15">
      <c r="A598" s="26" t="str">
        <f t="shared" si="21"/>
        <v/>
      </c>
      <c r="B598" s="26" t="str">
        <f t="shared" si="22"/>
        <v>:</v>
      </c>
    </row>
    <row r="599" spans="1:2" x14ac:dyDescent="0.15">
      <c r="A599" s="26" t="str">
        <f t="shared" si="21"/>
        <v/>
      </c>
      <c r="B599" s="26" t="str">
        <f t="shared" si="22"/>
        <v>:</v>
      </c>
    </row>
    <row r="600" spans="1:2" x14ac:dyDescent="0.15">
      <c r="A600" s="26" t="str">
        <f t="shared" si="21"/>
        <v/>
      </c>
      <c r="B600" s="26" t="str">
        <f t="shared" si="22"/>
        <v>:</v>
      </c>
    </row>
    <row r="601" spans="1:2" x14ac:dyDescent="0.15">
      <c r="A601" s="26" t="str">
        <f t="shared" si="21"/>
        <v/>
      </c>
      <c r="B601" s="26" t="str">
        <f t="shared" si="22"/>
        <v>:</v>
      </c>
    </row>
    <row r="602" spans="1:2" x14ac:dyDescent="0.15">
      <c r="A602" s="26" t="str">
        <f t="shared" si="21"/>
        <v/>
      </c>
      <c r="B602" s="26" t="str">
        <f t="shared" si="22"/>
        <v>:</v>
      </c>
    </row>
    <row r="603" spans="1:2" x14ac:dyDescent="0.15">
      <c r="A603" s="26" t="str">
        <f t="shared" si="21"/>
        <v/>
      </c>
      <c r="B603" s="26" t="str">
        <f t="shared" si="22"/>
        <v>:</v>
      </c>
    </row>
    <row r="604" spans="1:2" x14ac:dyDescent="0.15">
      <c r="A604" s="26" t="str">
        <f t="shared" si="21"/>
        <v/>
      </c>
      <c r="B604" s="26" t="str">
        <f t="shared" si="22"/>
        <v>:</v>
      </c>
    </row>
    <row r="605" spans="1:2" x14ac:dyDescent="0.15">
      <c r="A605" s="26" t="str">
        <f t="shared" si="21"/>
        <v/>
      </c>
      <c r="B605" s="26" t="str">
        <f t="shared" si="22"/>
        <v>:</v>
      </c>
    </row>
    <row r="606" spans="1:2" x14ac:dyDescent="0.15">
      <c r="A606" s="26" t="str">
        <f t="shared" si="21"/>
        <v/>
      </c>
      <c r="B606" s="26" t="str">
        <f t="shared" si="22"/>
        <v>:</v>
      </c>
    </row>
    <row r="607" spans="1:2" x14ac:dyDescent="0.15">
      <c r="A607" s="26" t="str">
        <f t="shared" si="21"/>
        <v/>
      </c>
      <c r="B607" s="26" t="str">
        <f t="shared" si="22"/>
        <v>:</v>
      </c>
    </row>
    <row r="608" spans="1:2" x14ac:dyDescent="0.15">
      <c r="A608" s="26" t="str">
        <f t="shared" si="21"/>
        <v/>
      </c>
      <c r="B608" s="26" t="str">
        <f t="shared" si="22"/>
        <v>:</v>
      </c>
    </row>
    <row r="609" spans="1:2" x14ac:dyDescent="0.15">
      <c r="A609" s="26" t="str">
        <f t="shared" si="21"/>
        <v/>
      </c>
      <c r="B609" s="26" t="str">
        <f t="shared" si="22"/>
        <v>:</v>
      </c>
    </row>
    <row r="610" spans="1:2" x14ac:dyDescent="0.15">
      <c r="A610" s="26" t="str">
        <f t="shared" si="21"/>
        <v/>
      </c>
      <c r="B610" s="26" t="str">
        <f t="shared" si="22"/>
        <v>:</v>
      </c>
    </row>
    <row r="611" spans="1:2" x14ac:dyDescent="0.15">
      <c r="A611" s="26" t="str">
        <f t="shared" si="21"/>
        <v/>
      </c>
      <c r="B611" s="26" t="str">
        <f t="shared" si="22"/>
        <v>:</v>
      </c>
    </row>
    <row r="612" spans="1:2" x14ac:dyDescent="0.15">
      <c r="A612" s="26" t="str">
        <f t="shared" si="21"/>
        <v/>
      </c>
      <c r="B612" s="26" t="str">
        <f t="shared" si="22"/>
        <v>:</v>
      </c>
    </row>
    <row r="613" spans="1:2" x14ac:dyDescent="0.15">
      <c r="A613" s="26" t="str">
        <f t="shared" si="21"/>
        <v/>
      </c>
      <c r="B613" s="26" t="str">
        <f t="shared" si="22"/>
        <v>:</v>
      </c>
    </row>
    <row r="614" spans="1:2" x14ac:dyDescent="0.15">
      <c r="A614" s="26" t="str">
        <f t="shared" si="21"/>
        <v/>
      </c>
      <c r="B614" s="26" t="str">
        <f t="shared" si="22"/>
        <v>:</v>
      </c>
    </row>
    <row r="615" spans="1:2" x14ac:dyDescent="0.15">
      <c r="A615" s="26" t="str">
        <f t="shared" si="21"/>
        <v/>
      </c>
      <c r="B615" s="26" t="str">
        <f t="shared" si="22"/>
        <v>:</v>
      </c>
    </row>
    <row r="616" spans="1:2" x14ac:dyDescent="0.15">
      <c r="A616" s="26" t="str">
        <f t="shared" si="21"/>
        <v/>
      </c>
      <c r="B616" s="26" t="str">
        <f t="shared" si="22"/>
        <v>:</v>
      </c>
    </row>
    <row r="617" spans="1:2" x14ac:dyDescent="0.15">
      <c r="A617" s="26" t="str">
        <f t="shared" si="21"/>
        <v/>
      </c>
      <c r="B617" s="26" t="str">
        <f t="shared" si="22"/>
        <v>:</v>
      </c>
    </row>
    <row r="618" spans="1:2" x14ac:dyDescent="0.15">
      <c r="A618" s="26" t="str">
        <f t="shared" si="21"/>
        <v/>
      </c>
      <c r="B618" s="26" t="str">
        <f t="shared" si="22"/>
        <v>:</v>
      </c>
    </row>
    <row r="619" spans="1:2" x14ac:dyDescent="0.15">
      <c r="A619" s="26" t="str">
        <f t="shared" si="21"/>
        <v/>
      </c>
      <c r="B619" s="26" t="str">
        <f t="shared" si="22"/>
        <v>:</v>
      </c>
    </row>
    <row r="620" spans="1:2" x14ac:dyDescent="0.15">
      <c r="A620" s="26" t="str">
        <f t="shared" si="21"/>
        <v/>
      </c>
      <c r="B620" s="26" t="str">
        <f t="shared" si="22"/>
        <v>:</v>
      </c>
    </row>
    <row r="621" spans="1:2" x14ac:dyDescent="0.15">
      <c r="A621" s="26" t="str">
        <f t="shared" si="21"/>
        <v/>
      </c>
      <c r="B621" s="26" t="str">
        <f t="shared" si="22"/>
        <v>:</v>
      </c>
    </row>
    <row r="622" spans="1:2" x14ac:dyDescent="0.15">
      <c r="A622" s="26" t="str">
        <f t="shared" si="21"/>
        <v/>
      </c>
      <c r="B622" s="26" t="str">
        <f t="shared" si="22"/>
        <v>:</v>
      </c>
    </row>
    <row r="623" spans="1:2" x14ac:dyDescent="0.15">
      <c r="A623" s="26" t="str">
        <f t="shared" si="21"/>
        <v/>
      </c>
      <c r="B623" s="26" t="str">
        <f t="shared" si="22"/>
        <v>:</v>
      </c>
    </row>
    <row r="624" spans="1:2" x14ac:dyDescent="0.15">
      <c r="A624" s="26" t="str">
        <f t="shared" si="21"/>
        <v/>
      </c>
      <c r="B624" s="26" t="str">
        <f t="shared" si="22"/>
        <v>:</v>
      </c>
    </row>
    <row r="625" spans="1:2" x14ac:dyDescent="0.15">
      <c r="A625" s="26" t="str">
        <f t="shared" si="21"/>
        <v/>
      </c>
      <c r="B625" s="26" t="str">
        <f t="shared" si="22"/>
        <v>:</v>
      </c>
    </row>
    <row r="626" spans="1:2" x14ac:dyDescent="0.15">
      <c r="A626" s="26" t="str">
        <f t="shared" si="21"/>
        <v/>
      </c>
      <c r="B626" s="26" t="str">
        <f t="shared" si="22"/>
        <v>:</v>
      </c>
    </row>
    <row r="627" spans="1:2" x14ac:dyDescent="0.15">
      <c r="A627" s="26" t="str">
        <f t="shared" si="21"/>
        <v/>
      </c>
      <c r="B627" s="26" t="str">
        <f t="shared" si="22"/>
        <v>:</v>
      </c>
    </row>
    <row r="628" spans="1:2" x14ac:dyDescent="0.15">
      <c r="A628" s="26" t="str">
        <f t="shared" si="21"/>
        <v/>
      </c>
      <c r="B628" s="26" t="str">
        <f t="shared" si="22"/>
        <v>:</v>
      </c>
    </row>
    <row r="629" spans="1:2" x14ac:dyDescent="0.15">
      <c r="A629" s="26" t="str">
        <f t="shared" si="21"/>
        <v/>
      </c>
      <c r="B629" s="26" t="str">
        <f t="shared" si="22"/>
        <v>:</v>
      </c>
    </row>
    <row r="630" spans="1:2" x14ac:dyDescent="0.15">
      <c r="A630" s="26" t="str">
        <f t="shared" si="21"/>
        <v/>
      </c>
      <c r="B630" s="26" t="str">
        <f t="shared" si="22"/>
        <v>:</v>
      </c>
    </row>
    <row r="631" spans="1:2" x14ac:dyDescent="0.15">
      <c r="A631" s="26" t="str">
        <f t="shared" si="21"/>
        <v/>
      </c>
      <c r="B631" s="26" t="str">
        <f t="shared" si="22"/>
        <v>:</v>
      </c>
    </row>
    <row r="632" spans="1:2" x14ac:dyDescent="0.15">
      <c r="A632" s="26" t="str">
        <f t="shared" si="21"/>
        <v/>
      </c>
      <c r="B632" s="26" t="str">
        <f t="shared" si="22"/>
        <v>:</v>
      </c>
    </row>
    <row r="633" spans="1:2" x14ac:dyDescent="0.15">
      <c r="A633" s="26" t="str">
        <f t="shared" si="21"/>
        <v/>
      </c>
      <c r="B633" s="26" t="str">
        <f t="shared" si="22"/>
        <v>:</v>
      </c>
    </row>
    <row r="634" spans="1:2" x14ac:dyDescent="0.15">
      <c r="A634" s="26" t="str">
        <f t="shared" ref="A634:A697" si="23">SUBSTITUTE(SUBSTITUTE(SUBSTITUTE(SUBSTITUTE(SUBSTITUTE(C634,"APMTH","AM"),"ENG-SCI","ES"),"COMPSCI","CS"),"  ","")," ","")</f>
        <v/>
      </c>
      <c r="B634" s="26" t="str">
        <f t="shared" ref="B634:B697" si="24">A634&amp;":"&amp;D634</f>
        <v>:</v>
      </c>
    </row>
    <row r="635" spans="1:2" x14ac:dyDescent="0.15">
      <c r="A635" s="26" t="str">
        <f t="shared" si="23"/>
        <v/>
      </c>
      <c r="B635" s="26" t="str">
        <f t="shared" si="24"/>
        <v>:</v>
      </c>
    </row>
    <row r="636" spans="1:2" x14ac:dyDescent="0.15">
      <c r="A636" s="26" t="str">
        <f t="shared" si="23"/>
        <v/>
      </c>
      <c r="B636" s="26" t="str">
        <f t="shared" si="24"/>
        <v>:</v>
      </c>
    </row>
    <row r="637" spans="1:2" x14ac:dyDescent="0.15">
      <c r="A637" s="26" t="str">
        <f t="shared" si="23"/>
        <v/>
      </c>
      <c r="B637" s="26" t="str">
        <f t="shared" si="24"/>
        <v>:</v>
      </c>
    </row>
    <row r="638" spans="1:2" x14ac:dyDescent="0.15">
      <c r="A638" s="26" t="str">
        <f t="shared" si="23"/>
        <v/>
      </c>
      <c r="B638" s="26" t="str">
        <f t="shared" si="24"/>
        <v>:</v>
      </c>
    </row>
    <row r="639" spans="1:2" x14ac:dyDescent="0.15">
      <c r="A639" s="26" t="str">
        <f t="shared" si="23"/>
        <v/>
      </c>
      <c r="B639" s="26" t="str">
        <f t="shared" si="24"/>
        <v>:</v>
      </c>
    </row>
    <row r="640" spans="1:2" x14ac:dyDescent="0.15">
      <c r="A640" s="26" t="str">
        <f t="shared" si="23"/>
        <v/>
      </c>
      <c r="B640" s="26" t="str">
        <f t="shared" si="24"/>
        <v>:</v>
      </c>
    </row>
    <row r="641" spans="1:2" x14ac:dyDescent="0.15">
      <c r="A641" s="26" t="str">
        <f t="shared" si="23"/>
        <v/>
      </c>
      <c r="B641" s="26" t="str">
        <f t="shared" si="24"/>
        <v>:</v>
      </c>
    </row>
    <row r="642" spans="1:2" x14ac:dyDescent="0.15">
      <c r="A642" s="26" t="str">
        <f t="shared" si="23"/>
        <v/>
      </c>
      <c r="B642" s="26" t="str">
        <f t="shared" si="24"/>
        <v>:</v>
      </c>
    </row>
    <row r="643" spans="1:2" x14ac:dyDescent="0.15">
      <c r="A643" s="26" t="str">
        <f t="shared" si="23"/>
        <v/>
      </c>
      <c r="B643" s="26" t="str">
        <f t="shared" si="24"/>
        <v>:</v>
      </c>
    </row>
    <row r="644" spans="1:2" x14ac:dyDescent="0.15">
      <c r="A644" s="26" t="str">
        <f t="shared" si="23"/>
        <v/>
      </c>
      <c r="B644" s="26" t="str">
        <f t="shared" si="24"/>
        <v>:</v>
      </c>
    </row>
    <row r="645" spans="1:2" x14ac:dyDescent="0.15">
      <c r="A645" s="26" t="str">
        <f t="shared" si="23"/>
        <v/>
      </c>
      <c r="B645" s="26" t="str">
        <f t="shared" si="24"/>
        <v>:</v>
      </c>
    </row>
    <row r="646" spans="1:2" x14ac:dyDescent="0.15">
      <c r="A646" s="26" t="str">
        <f t="shared" si="23"/>
        <v/>
      </c>
      <c r="B646" s="26" t="str">
        <f t="shared" si="24"/>
        <v>:</v>
      </c>
    </row>
    <row r="647" spans="1:2" x14ac:dyDescent="0.15">
      <c r="A647" s="26" t="str">
        <f t="shared" si="23"/>
        <v/>
      </c>
      <c r="B647" s="26" t="str">
        <f t="shared" si="24"/>
        <v>:</v>
      </c>
    </row>
    <row r="648" spans="1:2" x14ac:dyDescent="0.15">
      <c r="A648" s="26" t="str">
        <f t="shared" si="23"/>
        <v/>
      </c>
      <c r="B648" s="26" t="str">
        <f t="shared" si="24"/>
        <v>:</v>
      </c>
    </row>
    <row r="649" spans="1:2" x14ac:dyDescent="0.15">
      <c r="A649" s="26" t="str">
        <f t="shared" si="23"/>
        <v/>
      </c>
      <c r="B649" s="26" t="str">
        <f t="shared" si="24"/>
        <v>:</v>
      </c>
    </row>
    <row r="650" spans="1:2" x14ac:dyDescent="0.15">
      <c r="A650" s="26" t="str">
        <f t="shared" si="23"/>
        <v/>
      </c>
      <c r="B650" s="26" t="str">
        <f t="shared" si="24"/>
        <v>:</v>
      </c>
    </row>
    <row r="651" spans="1:2" x14ac:dyDescent="0.15">
      <c r="A651" s="26" t="str">
        <f t="shared" si="23"/>
        <v/>
      </c>
      <c r="B651" s="26" t="str">
        <f t="shared" si="24"/>
        <v>:</v>
      </c>
    </row>
    <row r="652" spans="1:2" x14ac:dyDescent="0.15">
      <c r="A652" s="26" t="str">
        <f t="shared" si="23"/>
        <v/>
      </c>
      <c r="B652" s="26" t="str">
        <f t="shared" si="24"/>
        <v>:</v>
      </c>
    </row>
    <row r="653" spans="1:2" x14ac:dyDescent="0.15">
      <c r="A653" s="26" t="str">
        <f t="shared" si="23"/>
        <v/>
      </c>
      <c r="B653" s="26" t="str">
        <f t="shared" si="24"/>
        <v>:</v>
      </c>
    </row>
    <row r="654" spans="1:2" x14ac:dyDescent="0.15">
      <c r="A654" s="26" t="str">
        <f t="shared" si="23"/>
        <v/>
      </c>
      <c r="B654" s="26" t="str">
        <f t="shared" si="24"/>
        <v>:</v>
      </c>
    </row>
    <row r="655" spans="1:2" x14ac:dyDescent="0.15">
      <c r="A655" s="26" t="str">
        <f t="shared" si="23"/>
        <v/>
      </c>
      <c r="B655" s="26" t="str">
        <f t="shared" si="24"/>
        <v>:</v>
      </c>
    </row>
    <row r="656" spans="1:2" x14ac:dyDescent="0.15">
      <c r="A656" s="26" t="str">
        <f t="shared" si="23"/>
        <v/>
      </c>
      <c r="B656" s="26" t="str">
        <f t="shared" si="24"/>
        <v>:</v>
      </c>
    </row>
    <row r="657" spans="1:2" x14ac:dyDescent="0.15">
      <c r="A657" s="26" t="str">
        <f t="shared" si="23"/>
        <v/>
      </c>
      <c r="B657" s="26" t="str">
        <f t="shared" si="24"/>
        <v>:</v>
      </c>
    </row>
    <row r="658" spans="1:2" x14ac:dyDescent="0.15">
      <c r="A658" s="26" t="str">
        <f t="shared" si="23"/>
        <v/>
      </c>
      <c r="B658" s="26" t="str">
        <f t="shared" si="24"/>
        <v>:</v>
      </c>
    </row>
    <row r="659" spans="1:2" x14ac:dyDescent="0.15">
      <c r="A659" s="26" t="str">
        <f t="shared" si="23"/>
        <v/>
      </c>
      <c r="B659" s="26" t="str">
        <f t="shared" si="24"/>
        <v>:</v>
      </c>
    </row>
    <row r="660" spans="1:2" x14ac:dyDescent="0.15">
      <c r="A660" s="26" t="str">
        <f t="shared" si="23"/>
        <v/>
      </c>
      <c r="B660" s="26" t="str">
        <f t="shared" si="24"/>
        <v>:</v>
      </c>
    </row>
    <row r="661" spans="1:2" x14ac:dyDescent="0.15">
      <c r="A661" s="26" t="str">
        <f t="shared" si="23"/>
        <v/>
      </c>
      <c r="B661" s="26" t="str">
        <f t="shared" si="24"/>
        <v>:</v>
      </c>
    </row>
    <row r="662" spans="1:2" x14ac:dyDescent="0.15">
      <c r="A662" s="26" t="str">
        <f t="shared" si="23"/>
        <v/>
      </c>
      <c r="B662" s="26" t="str">
        <f t="shared" si="24"/>
        <v>:</v>
      </c>
    </row>
    <row r="663" spans="1:2" x14ac:dyDescent="0.15">
      <c r="A663" s="26" t="str">
        <f t="shared" si="23"/>
        <v/>
      </c>
      <c r="B663" s="26" t="str">
        <f t="shared" si="24"/>
        <v>:</v>
      </c>
    </row>
    <row r="664" spans="1:2" x14ac:dyDescent="0.15">
      <c r="A664" s="26" t="str">
        <f t="shared" si="23"/>
        <v/>
      </c>
      <c r="B664" s="26" t="str">
        <f t="shared" si="24"/>
        <v>:</v>
      </c>
    </row>
    <row r="665" spans="1:2" x14ac:dyDescent="0.15">
      <c r="A665" s="26" t="str">
        <f t="shared" si="23"/>
        <v/>
      </c>
      <c r="B665" s="26" t="str">
        <f t="shared" si="24"/>
        <v>:</v>
      </c>
    </row>
    <row r="666" spans="1:2" x14ac:dyDescent="0.15">
      <c r="A666" s="26" t="str">
        <f t="shared" si="23"/>
        <v/>
      </c>
      <c r="B666" s="26" t="str">
        <f t="shared" si="24"/>
        <v>:</v>
      </c>
    </row>
    <row r="667" spans="1:2" x14ac:dyDescent="0.15">
      <c r="A667" s="26" t="str">
        <f t="shared" si="23"/>
        <v/>
      </c>
      <c r="B667" s="26" t="str">
        <f t="shared" si="24"/>
        <v>:</v>
      </c>
    </row>
    <row r="668" spans="1:2" x14ac:dyDescent="0.15">
      <c r="A668" s="26" t="str">
        <f t="shared" si="23"/>
        <v/>
      </c>
      <c r="B668" s="26" t="str">
        <f t="shared" si="24"/>
        <v>:</v>
      </c>
    </row>
    <row r="669" spans="1:2" x14ac:dyDescent="0.15">
      <c r="A669" s="26" t="str">
        <f t="shared" si="23"/>
        <v/>
      </c>
      <c r="B669" s="26" t="str">
        <f t="shared" si="24"/>
        <v>:</v>
      </c>
    </row>
    <row r="670" spans="1:2" x14ac:dyDescent="0.15">
      <c r="A670" s="26" t="str">
        <f t="shared" si="23"/>
        <v/>
      </c>
      <c r="B670" s="26" t="str">
        <f t="shared" si="24"/>
        <v>:</v>
      </c>
    </row>
    <row r="671" spans="1:2" x14ac:dyDescent="0.15">
      <c r="A671" s="26" t="str">
        <f t="shared" si="23"/>
        <v/>
      </c>
      <c r="B671" s="26" t="str">
        <f t="shared" si="24"/>
        <v>:</v>
      </c>
    </row>
    <row r="672" spans="1:2" x14ac:dyDescent="0.15">
      <c r="A672" s="26" t="str">
        <f t="shared" si="23"/>
        <v/>
      </c>
      <c r="B672" s="26" t="str">
        <f t="shared" si="24"/>
        <v>:</v>
      </c>
    </row>
    <row r="673" spans="1:2" x14ac:dyDescent="0.15">
      <c r="A673" s="26" t="str">
        <f t="shared" si="23"/>
        <v/>
      </c>
      <c r="B673" s="26" t="str">
        <f t="shared" si="24"/>
        <v>:</v>
      </c>
    </row>
    <row r="674" spans="1:2" x14ac:dyDescent="0.15">
      <c r="A674" s="26" t="str">
        <f t="shared" si="23"/>
        <v/>
      </c>
      <c r="B674" s="26" t="str">
        <f t="shared" si="24"/>
        <v>:</v>
      </c>
    </row>
    <row r="675" spans="1:2" x14ac:dyDescent="0.15">
      <c r="A675" s="26" t="str">
        <f t="shared" si="23"/>
        <v/>
      </c>
      <c r="B675" s="26" t="str">
        <f t="shared" si="24"/>
        <v>:</v>
      </c>
    </row>
    <row r="676" spans="1:2" x14ac:dyDescent="0.15">
      <c r="A676" s="26" t="str">
        <f t="shared" si="23"/>
        <v/>
      </c>
      <c r="B676" s="26" t="str">
        <f t="shared" si="24"/>
        <v>:</v>
      </c>
    </row>
    <row r="677" spans="1:2" x14ac:dyDescent="0.15">
      <c r="A677" s="26" t="str">
        <f t="shared" si="23"/>
        <v/>
      </c>
      <c r="B677" s="26" t="str">
        <f t="shared" si="24"/>
        <v>:</v>
      </c>
    </row>
    <row r="678" spans="1:2" x14ac:dyDescent="0.15">
      <c r="A678" s="26" t="str">
        <f t="shared" si="23"/>
        <v/>
      </c>
      <c r="B678" s="26" t="str">
        <f t="shared" si="24"/>
        <v>:</v>
      </c>
    </row>
    <row r="679" spans="1:2" x14ac:dyDescent="0.15">
      <c r="A679" s="26" t="str">
        <f t="shared" si="23"/>
        <v/>
      </c>
      <c r="B679" s="26" t="str">
        <f t="shared" si="24"/>
        <v>:</v>
      </c>
    </row>
    <row r="680" spans="1:2" x14ac:dyDescent="0.15">
      <c r="A680" s="26" t="str">
        <f t="shared" si="23"/>
        <v/>
      </c>
      <c r="B680" s="26" t="str">
        <f t="shared" si="24"/>
        <v>:</v>
      </c>
    </row>
    <row r="681" spans="1:2" x14ac:dyDescent="0.15">
      <c r="A681" s="26" t="str">
        <f t="shared" si="23"/>
        <v/>
      </c>
      <c r="B681" s="26" t="str">
        <f t="shared" si="24"/>
        <v>:</v>
      </c>
    </row>
    <row r="682" spans="1:2" x14ac:dyDescent="0.15">
      <c r="A682" s="26" t="str">
        <f t="shared" si="23"/>
        <v/>
      </c>
      <c r="B682" s="26" t="str">
        <f t="shared" si="24"/>
        <v>:</v>
      </c>
    </row>
    <row r="683" spans="1:2" x14ac:dyDescent="0.15">
      <c r="A683" s="26" t="str">
        <f t="shared" si="23"/>
        <v/>
      </c>
      <c r="B683" s="26" t="str">
        <f t="shared" si="24"/>
        <v>:</v>
      </c>
    </row>
    <row r="684" spans="1:2" x14ac:dyDescent="0.15">
      <c r="A684" s="26" t="str">
        <f t="shared" si="23"/>
        <v/>
      </c>
      <c r="B684" s="26" t="str">
        <f t="shared" si="24"/>
        <v>:</v>
      </c>
    </row>
    <row r="685" spans="1:2" x14ac:dyDescent="0.15">
      <c r="A685" s="26" t="str">
        <f t="shared" si="23"/>
        <v/>
      </c>
      <c r="B685" s="26" t="str">
        <f t="shared" si="24"/>
        <v>:</v>
      </c>
    </row>
    <row r="686" spans="1:2" x14ac:dyDescent="0.15">
      <c r="A686" s="26" t="str">
        <f t="shared" si="23"/>
        <v/>
      </c>
      <c r="B686" s="26" t="str">
        <f t="shared" si="24"/>
        <v>:</v>
      </c>
    </row>
    <row r="687" spans="1:2" x14ac:dyDescent="0.15">
      <c r="A687" s="26" t="str">
        <f t="shared" si="23"/>
        <v/>
      </c>
      <c r="B687" s="26" t="str">
        <f t="shared" si="24"/>
        <v>:</v>
      </c>
    </row>
    <row r="688" spans="1:2" x14ac:dyDescent="0.15">
      <c r="A688" s="26" t="str">
        <f t="shared" si="23"/>
        <v/>
      </c>
      <c r="B688" s="26" t="str">
        <f t="shared" si="24"/>
        <v>:</v>
      </c>
    </row>
    <row r="689" spans="1:2" x14ac:dyDescent="0.15">
      <c r="A689" s="26" t="str">
        <f t="shared" si="23"/>
        <v/>
      </c>
      <c r="B689" s="26" t="str">
        <f t="shared" si="24"/>
        <v>:</v>
      </c>
    </row>
    <row r="690" spans="1:2" x14ac:dyDescent="0.15">
      <c r="A690" s="26" t="str">
        <f t="shared" si="23"/>
        <v/>
      </c>
      <c r="B690" s="26" t="str">
        <f t="shared" si="24"/>
        <v>:</v>
      </c>
    </row>
    <row r="691" spans="1:2" x14ac:dyDescent="0.15">
      <c r="A691" s="26" t="str">
        <f t="shared" si="23"/>
        <v/>
      </c>
      <c r="B691" s="26" t="str">
        <f t="shared" si="24"/>
        <v>:</v>
      </c>
    </row>
    <row r="692" spans="1:2" x14ac:dyDescent="0.15">
      <c r="A692" s="26" t="str">
        <f t="shared" si="23"/>
        <v/>
      </c>
      <c r="B692" s="26" t="str">
        <f t="shared" si="24"/>
        <v>:</v>
      </c>
    </row>
    <row r="693" spans="1:2" x14ac:dyDescent="0.15">
      <c r="A693" s="26" t="str">
        <f t="shared" si="23"/>
        <v/>
      </c>
      <c r="B693" s="26" t="str">
        <f t="shared" si="24"/>
        <v>:</v>
      </c>
    </row>
    <row r="694" spans="1:2" x14ac:dyDescent="0.15">
      <c r="A694" s="26" t="str">
        <f t="shared" si="23"/>
        <v/>
      </c>
      <c r="B694" s="26" t="str">
        <f t="shared" si="24"/>
        <v>:</v>
      </c>
    </row>
    <row r="695" spans="1:2" x14ac:dyDescent="0.15">
      <c r="A695" s="26" t="str">
        <f t="shared" si="23"/>
        <v/>
      </c>
      <c r="B695" s="26" t="str">
        <f t="shared" si="24"/>
        <v>:</v>
      </c>
    </row>
    <row r="696" spans="1:2" x14ac:dyDescent="0.15">
      <c r="A696" s="26" t="str">
        <f t="shared" si="23"/>
        <v/>
      </c>
      <c r="B696" s="26" t="str">
        <f t="shared" si="24"/>
        <v>:</v>
      </c>
    </row>
    <row r="697" spans="1:2" x14ac:dyDescent="0.15">
      <c r="A697" s="26" t="str">
        <f t="shared" si="23"/>
        <v/>
      </c>
      <c r="B697" s="26" t="str">
        <f t="shared" si="24"/>
        <v>:</v>
      </c>
    </row>
    <row r="698" spans="1:2" x14ac:dyDescent="0.15">
      <c r="A698" s="26" t="str">
        <f t="shared" ref="A698:A761" si="25">SUBSTITUTE(SUBSTITUTE(SUBSTITUTE(SUBSTITUTE(SUBSTITUTE(C698,"APMTH","AM"),"ENG-SCI","ES"),"COMPSCI","CS"),"  ","")," ","")</f>
        <v/>
      </c>
      <c r="B698" s="26" t="str">
        <f t="shared" ref="B698:B761" si="26">A698&amp;":"&amp;D698</f>
        <v>:</v>
      </c>
    </row>
    <row r="699" spans="1:2" x14ac:dyDescent="0.15">
      <c r="A699" s="26" t="str">
        <f t="shared" si="25"/>
        <v/>
      </c>
      <c r="B699" s="26" t="str">
        <f t="shared" si="26"/>
        <v>:</v>
      </c>
    </row>
    <row r="700" spans="1:2" x14ac:dyDescent="0.15">
      <c r="A700" s="26" t="str">
        <f t="shared" si="25"/>
        <v/>
      </c>
      <c r="B700" s="26" t="str">
        <f t="shared" si="26"/>
        <v>:</v>
      </c>
    </row>
    <row r="701" spans="1:2" x14ac:dyDescent="0.15">
      <c r="A701" s="26" t="str">
        <f t="shared" si="25"/>
        <v/>
      </c>
      <c r="B701" s="26" t="str">
        <f t="shared" si="26"/>
        <v>:</v>
      </c>
    </row>
    <row r="702" spans="1:2" x14ac:dyDescent="0.15">
      <c r="A702" s="26" t="str">
        <f t="shared" si="25"/>
        <v/>
      </c>
      <c r="B702" s="26" t="str">
        <f t="shared" si="26"/>
        <v>:</v>
      </c>
    </row>
    <row r="703" spans="1:2" x14ac:dyDescent="0.15">
      <c r="A703" s="26" t="str">
        <f t="shared" si="25"/>
        <v/>
      </c>
      <c r="B703" s="26" t="str">
        <f t="shared" si="26"/>
        <v>:</v>
      </c>
    </row>
    <row r="704" spans="1:2" x14ac:dyDescent="0.15">
      <c r="A704" s="26" t="str">
        <f t="shared" si="25"/>
        <v/>
      </c>
      <c r="B704" s="26" t="str">
        <f t="shared" si="26"/>
        <v>:</v>
      </c>
    </row>
    <row r="705" spans="1:2" x14ac:dyDescent="0.15">
      <c r="A705" s="26" t="str">
        <f t="shared" si="25"/>
        <v/>
      </c>
      <c r="B705" s="26" t="str">
        <f t="shared" si="26"/>
        <v>:</v>
      </c>
    </row>
    <row r="706" spans="1:2" x14ac:dyDescent="0.15">
      <c r="A706" s="26" t="str">
        <f t="shared" si="25"/>
        <v/>
      </c>
      <c r="B706" s="26" t="str">
        <f t="shared" si="26"/>
        <v>:</v>
      </c>
    </row>
    <row r="707" spans="1:2" x14ac:dyDescent="0.15">
      <c r="A707" s="26" t="str">
        <f t="shared" si="25"/>
        <v/>
      </c>
      <c r="B707" s="26" t="str">
        <f t="shared" si="26"/>
        <v>:</v>
      </c>
    </row>
    <row r="708" spans="1:2" x14ac:dyDescent="0.15">
      <c r="A708" s="26" t="str">
        <f t="shared" si="25"/>
        <v/>
      </c>
      <c r="B708" s="26" t="str">
        <f t="shared" si="26"/>
        <v>:</v>
      </c>
    </row>
    <row r="709" spans="1:2" x14ac:dyDescent="0.15">
      <c r="A709" s="26" t="str">
        <f t="shared" si="25"/>
        <v/>
      </c>
      <c r="B709" s="26" t="str">
        <f t="shared" si="26"/>
        <v>:</v>
      </c>
    </row>
    <row r="710" spans="1:2" x14ac:dyDescent="0.15">
      <c r="A710" s="26" t="str">
        <f t="shared" si="25"/>
        <v/>
      </c>
      <c r="B710" s="26" t="str">
        <f t="shared" si="26"/>
        <v>:</v>
      </c>
    </row>
    <row r="711" spans="1:2" x14ac:dyDescent="0.15">
      <c r="A711" s="26" t="str">
        <f t="shared" si="25"/>
        <v/>
      </c>
      <c r="B711" s="26" t="str">
        <f t="shared" si="26"/>
        <v>:</v>
      </c>
    </row>
    <row r="712" spans="1:2" x14ac:dyDescent="0.15">
      <c r="A712" s="26" t="str">
        <f t="shared" si="25"/>
        <v/>
      </c>
      <c r="B712" s="26" t="str">
        <f t="shared" si="26"/>
        <v>:</v>
      </c>
    </row>
    <row r="713" spans="1:2" x14ac:dyDescent="0.15">
      <c r="A713" s="26" t="str">
        <f t="shared" si="25"/>
        <v/>
      </c>
      <c r="B713" s="26" t="str">
        <f t="shared" si="26"/>
        <v>:</v>
      </c>
    </row>
    <row r="714" spans="1:2" x14ac:dyDescent="0.15">
      <c r="A714" s="26" t="str">
        <f t="shared" si="25"/>
        <v/>
      </c>
      <c r="B714" s="26" t="str">
        <f t="shared" si="26"/>
        <v>:</v>
      </c>
    </row>
    <row r="715" spans="1:2" x14ac:dyDescent="0.15">
      <c r="A715" s="26" t="str">
        <f t="shared" si="25"/>
        <v/>
      </c>
      <c r="B715" s="26" t="str">
        <f t="shared" si="26"/>
        <v>:</v>
      </c>
    </row>
    <row r="716" spans="1:2" x14ac:dyDescent="0.15">
      <c r="A716" s="26" t="str">
        <f t="shared" si="25"/>
        <v/>
      </c>
      <c r="B716" s="26" t="str">
        <f t="shared" si="26"/>
        <v>:</v>
      </c>
    </row>
    <row r="717" spans="1:2" x14ac:dyDescent="0.15">
      <c r="A717" s="26" t="str">
        <f t="shared" si="25"/>
        <v/>
      </c>
      <c r="B717" s="26" t="str">
        <f t="shared" si="26"/>
        <v>:</v>
      </c>
    </row>
    <row r="718" spans="1:2" x14ac:dyDescent="0.15">
      <c r="A718" s="26" t="str">
        <f t="shared" si="25"/>
        <v/>
      </c>
      <c r="B718" s="26" t="str">
        <f t="shared" si="26"/>
        <v>:</v>
      </c>
    </row>
    <row r="719" spans="1:2" x14ac:dyDescent="0.15">
      <c r="A719" s="26" t="str">
        <f t="shared" si="25"/>
        <v/>
      </c>
      <c r="B719" s="26" t="str">
        <f t="shared" si="26"/>
        <v>:</v>
      </c>
    </row>
    <row r="720" spans="1:2" x14ac:dyDescent="0.15">
      <c r="A720" s="26" t="str">
        <f t="shared" si="25"/>
        <v/>
      </c>
      <c r="B720" s="26" t="str">
        <f t="shared" si="26"/>
        <v>:</v>
      </c>
    </row>
    <row r="721" spans="1:2" x14ac:dyDescent="0.15">
      <c r="A721" s="26" t="str">
        <f t="shared" si="25"/>
        <v/>
      </c>
      <c r="B721" s="26" t="str">
        <f t="shared" si="26"/>
        <v>:</v>
      </c>
    </row>
    <row r="722" spans="1:2" x14ac:dyDescent="0.15">
      <c r="A722" s="26" t="str">
        <f t="shared" si="25"/>
        <v/>
      </c>
      <c r="B722" s="26" t="str">
        <f t="shared" si="26"/>
        <v>:</v>
      </c>
    </row>
    <row r="723" spans="1:2" x14ac:dyDescent="0.15">
      <c r="A723" s="26" t="str">
        <f t="shared" si="25"/>
        <v/>
      </c>
      <c r="B723" s="26" t="str">
        <f t="shared" si="26"/>
        <v>:</v>
      </c>
    </row>
    <row r="724" spans="1:2" x14ac:dyDescent="0.15">
      <c r="A724" s="26" t="str">
        <f t="shared" si="25"/>
        <v/>
      </c>
      <c r="B724" s="26" t="str">
        <f t="shared" si="26"/>
        <v>:</v>
      </c>
    </row>
    <row r="725" spans="1:2" x14ac:dyDescent="0.15">
      <c r="A725" s="26" t="str">
        <f t="shared" si="25"/>
        <v/>
      </c>
      <c r="B725" s="26" t="str">
        <f t="shared" si="26"/>
        <v>:</v>
      </c>
    </row>
    <row r="726" spans="1:2" x14ac:dyDescent="0.15">
      <c r="A726" s="26" t="str">
        <f t="shared" si="25"/>
        <v/>
      </c>
      <c r="B726" s="26" t="str">
        <f t="shared" si="26"/>
        <v>:</v>
      </c>
    </row>
    <row r="727" spans="1:2" x14ac:dyDescent="0.15">
      <c r="A727" s="26" t="str">
        <f t="shared" si="25"/>
        <v/>
      </c>
      <c r="B727" s="26" t="str">
        <f t="shared" si="26"/>
        <v>:</v>
      </c>
    </row>
    <row r="728" spans="1:2" x14ac:dyDescent="0.15">
      <c r="A728" s="26" t="str">
        <f t="shared" si="25"/>
        <v/>
      </c>
      <c r="B728" s="26" t="str">
        <f t="shared" si="26"/>
        <v>:</v>
      </c>
    </row>
    <row r="729" spans="1:2" x14ac:dyDescent="0.15">
      <c r="A729" s="26" t="str">
        <f t="shared" si="25"/>
        <v/>
      </c>
      <c r="B729" s="26" t="str">
        <f t="shared" si="26"/>
        <v>:</v>
      </c>
    </row>
    <row r="730" spans="1:2" x14ac:dyDescent="0.15">
      <c r="A730" s="26" t="str">
        <f t="shared" si="25"/>
        <v/>
      </c>
      <c r="B730" s="26" t="str">
        <f t="shared" si="26"/>
        <v>:</v>
      </c>
    </row>
    <row r="731" spans="1:2" x14ac:dyDescent="0.15">
      <c r="A731" s="26" t="str">
        <f t="shared" si="25"/>
        <v/>
      </c>
      <c r="B731" s="26" t="str">
        <f t="shared" si="26"/>
        <v>:</v>
      </c>
    </row>
    <row r="732" spans="1:2" x14ac:dyDescent="0.15">
      <c r="A732" s="26" t="str">
        <f t="shared" si="25"/>
        <v/>
      </c>
      <c r="B732" s="26" t="str">
        <f t="shared" si="26"/>
        <v>:</v>
      </c>
    </row>
    <row r="733" spans="1:2" x14ac:dyDescent="0.15">
      <c r="A733" s="26" t="str">
        <f t="shared" si="25"/>
        <v/>
      </c>
      <c r="B733" s="26" t="str">
        <f t="shared" si="26"/>
        <v>:</v>
      </c>
    </row>
    <row r="734" spans="1:2" x14ac:dyDescent="0.15">
      <c r="A734" s="26" t="str">
        <f t="shared" si="25"/>
        <v/>
      </c>
      <c r="B734" s="26" t="str">
        <f t="shared" si="26"/>
        <v>:</v>
      </c>
    </row>
    <row r="735" spans="1:2" x14ac:dyDescent="0.15">
      <c r="A735" s="26" t="str">
        <f t="shared" si="25"/>
        <v/>
      </c>
      <c r="B735" s="26" t="str">
        <f t="shared" si="26"/>
        <v>:</v>
      </c>
    </row>
    <row r="736" spans="1:2" x14ac:dyDescent="0.15">
      <c r="A736" s="26" t="str">
        <f t="shared" si="25"/>
        <v/>
      </c>
      <c r="B736" s="26" t="str">
        <f t="shared" si="26"/>
        <v>:</v>
      </c>
    </row>
    <row r="737" spans="1:2" x14ac:dyDescent="0.15">
      <c r="A737" s="26" t="str">
        <f t="shared" si="25"/>
        <v/>
      </c>
      <c r="B737" s="26" t="str">
        <f t="shared" si="26"/>
        <v>:</v>
      </c>
    </row>
    <row r="738" spans="1:2" x14ac:dyDescent="0.15">
      <c r="A738" s="26" t="str">
        <f t="shared" si="25"/>
        <v/>
      </c>
      <c r="B738" s="26" t="str">
        <f t="shared" si="26"/>
        <v>:</v>
      </c>
    </row>
    <row r="739" spans="1:2" x14ac:dyDescent="0.15">
      <c r="A739" s="26" t="str">
        <f t="shared" si="25"/>
        <v/>
      </c>
      <c r="B739" s="26" t="str">
        <f t="shared" si="26"/>
        <v>:</v>
      </c>
    </row>
    <row r="740" spans="1:2" x14ac:dyDescent="0.15">
      <c r="A740" s="26" t="str">
        <f t="shared" si="25"/>
        <v/>
      </c>
      <c r="B740" s="26" t="str">
        <f t="shared" si="26"/>
        <v>:</v>
      </c>
    </row>
    <row r="741" spans="1:2" x14ac:dyDescent="0.15">
      <c r="A741" s="26" t="str">
        <f t="shared" si="25"/>
        <v/>
      </c>
      <c r="B741" s="26" t="str">
        <f t="shared" si="26"/>
        <v>:</v>
      </c>
    </row>
    <row r="742" spans="1:2" x14ac:dyDescent="0.15">
      <c r="A742" s="26" t="str">
        <f t="shared" si="25"/>
        <v/>
      </c>
      <c r="B742" s="26" t="str">
        <f t="shared" si="26"/>
        <v>:</v>
      </c>
    </row>
    <row r="743" spans="1:2" x14ac:dyDescent="0.15">
      <c r="A743" s="26" t="str">
        <f t="shared" si="25"/>
        <v/>
      </c>
      <c r="B743" s="26" t="str">
        <f t="shared" si="26"/>
        <v>:</v>
      </c>
    </row>
    <row r="744" spans="1:2" x14ac:dyDescent="0.15">
      <c r="A744" s="26" t="str">
        <f t="shared" si="25"/>
        <v/>
      </c>
      <c r="B744" s="26" t="str">
        <f t="shared" si="26"/>
        <v>:</v>
      </c>
    </row>
    <row r="745" spans="1:2" x14ac:dyDescent="0.15">
      <c r="A745" s="26" t="str">
        <f t="shared" si="25"/>
        <v/>
      </c>
      <c r="B745" s="26" t="str">
        <f t="shared" si="26"/>
        <v>:</v>
      </c>
    </row>
    <row r="746" spans="1:2" x14ac:dyDescent="0.15">
      <c r="A746" s="26" t="str">
        <f t="shared" si="25"/>
        <v/>
      </c>
      <c r="B746" s="26" t="str">
        <f t="shared" si="26"/>
        <v>:</v>
      </c>
    </row>
    <row r="747" spans="1:2" x14ac:dyDescent="0.15">
      <c r="A747" s="26" t="str">
        <f t="shared" si="25"/>
        <v/>
      </c>
      <c r="B747" s="26" t="str">
        <f t="shared" si="26"/>
        <v>:</v>
      </c>
    </row>
    <row r="748" spans="1:2" x14ac:dyDescent="0.15">
      <c r="A748" s="26" t="str">
        <f t="shared" si="25"/>
        <v/>
      </c>
      <c r="B748" s="26" t="str">
        <f t="shared" si="26"/>
        <v>:</v>
      </c>
    </row>
    <row r="749" spans="1:2" x14ac:dyDescent="0.15">
      <c r="A749" s="26" t="str">
        <f t="shared" si="25"/>
        <v/>
      </c>
      <c r="B749" s="26" t="str">
        <f t="shared" si="26"/>
        <v>:</v>
      </c>
    </row>
    <row r="750" spans="1:2" x14ac:dyDescent="0.15">
      <c r="A750" s="26" t="str">
        <f t="shared" si="25"/>
        <v/>
      </c>
      <c r="B750" s="26" t="str">
        <f t="shared" si="26"/>
        <v>:</v>
      </c>
    </row>
    <row r="751" spans="1:2" x14ac:dyDescent="0.15">
      <c r="A751" s="26" t="str">
        <f t="shared" si="25"/>
        <v/>
      </c>
      <c r="B751" s="26" t="str">
        <f t="shared" si="26"/>
        <v>:</v>
      </c>
    </row>
    <row r="752" spans="1:2" x14ac:dyDescent="0.15">
      <c r="A752" s="26" t="str">
        <f t="shared" si="25"/>
        <v/>
      </c>
      <c r="B752" s="26" t="str">
        <f t="shared" si="26"/>
        <v>:</v>
      </c>
    </row>
    <row r="753" spans="1:2" x14ac:dyDescent="0.15">
      <c r="A753" s="26" t="str">
        <f t="shared" si="25"/>
        <v/>
      </c>
      <c r="B753" s="26" t="str">
        <f t="shared" si="26"/>
        <v>:</v>
      </c>
    </row>
    <row r="754" spans="1:2" x14ac:dyDescent="0.15">
      <c r="A754" s="26" t="str">
        <f t="shared" si="25"/>
        <v/>
      </c>
      <c r="B754" s="26" t="str">
        <f t="shared" si="26"/>
        <v>:</v>
      </c>
    </row>
    <row r="755" spans="1:2" x14ac:dyDescent="0.15">
      <c r="A755" s="26" t="str">
        <f t="shared" si="25"/>
        <v/>
      </c>
      <c r="B755" s="26" t="str">
        <f t="shared" si="26"/>
        <v>:</v>
      </c>
    </row>
    <row r="756" spans="1:2" x14ac:dyDescent="0.15">
      <c r="A756" s="26" t="str">
        <f t="shared" si="25"/>
        <v/>
      </c>
      <c r="B756" s="26" t="str">
        <f t="shared" si="26"/>
        <v>:</v>
      </c>
    </row>
    <row r="757" spans="1:2" x14ac:dyDescent="0.15">
      <c r="A757" s="26" t="str">
        <f t="shared" si="25"/>
        <v/>
      </c>
      <c r="B757" s="26" t="str">
        <f t="shared" si="26"/>
        <v>:</v>
      </c>
    </row>
    <row r="758" spans="1:2" x14ac:dyDescent="0.15">
      <c r="A758" s="26" t="str">
        <f t="shared" si="25"/>
        <v/>
      </c>
      <c r="B758" s="26" t="str">
        <f t="shared" si="26"/>
        <v>:</v>
      </c>
    </row>
    <row r="759" spans="1:2" x14ac:dyDescent="0.15">
      <c r="A759" s="26" t="str">
        <f t="shared" si="25"/>
        <v/>
      </c>
      <c r="B759" s="26" t="str">
        <f t="shared" si="26"/>
        <v>:</v>
      </c>
    </row>
    <row r="760" spans="1:2" x14ac:dyDescent="0.15">
      <c r="A760" s="26" t="str">
        <f t="shared" si="25"/>
        <v/>
      </c>
      <c r="B760" s="26" t="str">
        <f t="shared" si="26"/>
        <v>:</v>
      </c>
    </row>
    <row r="761" spans="1:2" x14ac:dyDescent="0.15">
      <c r="A761" s="26" t="str">
        <f t="shared" si="25"/>
        <v/>
      </c>
      <c r="B761" s="26" t="str">
        <f t="shared" si="26"/>
        <v>:</v>
      </c>
    </row>
    <row r="762" spans="1:2" x14ac:dyDescent="0.15">
      <c r="A762" s="26" t="str">
        <f t="shared" ref="A762:A825" si="27">SUBSTITUTE(SUBSTITUTE(SUBSTITUTE(SUBSTITUTE(SUBSTITUTE(C762,"APMTH","AM"),"ENG-SCI","ES"),"COMPSCI","CS"),"  ","")," ","")</f>
        <v/>
      </c>
      <c r="B762" s="26" t="str">
        <f t="shared" ref="B762:B825" si="28">A762&amp;":"&amp;D762</f>
        <v>:</v>
      </c>
    </row>
    <row r="763" spans="1:2" x14ac:dyDescent="0.15">
      <c r="A763" s="26" t="str">
        <f t="shared" si="27"/>
        <v/>
      </c>
      <c r="B763" s="26" t="str">
        <f t="shared" si="28"/>
        <v>:</v>
      </c>
    </row>
    <row r="764" spans="1:2" x14ac:dyDescent="0.15">
      <c r="A764" s="26" t="str">
        <f t="shared" si="27"/>
        <v/>
      </c>
      <c r="B764" s="26" t="str">
        <f t="shared" si="28"/>
        <v>:</v>
      </c>
    </row>
    <row r="765" spans="1:2" x14ac:dyDescent="0.15">
      <c r="A765" s="26" t="str">
        <f t="shared" si="27"/>
        <v/>
      </c>
      <c r="B765" s="26" t="str">
        <f t="shared" si="28"/>
        <v>:</v>
      </c>
    </row>
    <row r="766" spans="1:2" x14ac:dyDescent="0.15">
      <c r="A766" s="26" t="str">
        <f t="shared" si="27"/>
        <v/>
      </c>
      <c r="B766" s="26" t="str">
        <f t="shared" si="28"/>
        <v>:</v>
      </c>
    </row>
    <row r="767" spans="1:2" x14ac:dyDescent="0.15">
      <c r="A767" s="26" t="str">
        <f t="shared" si="27"/>
        <v/>
      </c>
      <c r="B767" s="26" t="str">
        <f t="shared" si="28"/>
        <v>:</v>
      </c>
    </row>
    <row r="768" spans="1:2" x14ac:dyDescent="0.15">
      <c r="A768" s="26" t="str">
        <f t="shared" si="27"/>
        <v/>
      </c>
      <c r="B768" s="26" t="str">
        <f t="shared" si="28"/>
        <v>:</v>
      </c>
    </row>
    <row r="769" spans="1:2" x14ac:dyDescent="0.15">
      <c r="A769" s="26" t="str">
        <f t="shared" si="27"/>
        <v/>
      </c>
      <c r="B769" s="26" t="str">
        <f t="shared" si="28"/>
        <v>:</v>
      </c>
    </row>
    <row r="770" spans="1:2" x14ac:dyDescent="0.15">
      <c r="A770" s="26" t="str">
        <f t="shared" si="27"/>
        <v/>
      </c>
      <c r="B770" s="26" t="str">
        <f t="shared" si="28"/>
        <v>:</v>
      </c>
    </row>
    <row r="771" spans="1:2" x14ac:dyDescent="0.15">
      <c r="A771" s="26" t="str">
        <f t="shared" si="27"/>
        <v/>
      </c>
      <c r="B771" s="26" t="str">
        <f t="shared" si="28"/>
        <v>:</v>
      </c>
    </row>
    <row r="772" spans="1:2" x14ac:dyDescent="0.15">
      <c r="A772" s="26" t="str">
        <f t="shared" si="27"/>
        <v/>
      </c>
      <c r="B772" s="26" t="str">
        <f t="shared" si="28"/>
        <v>:</v>
      </c>
    </row>
    <row r="773" spans="1:2" x14ac:dyDescent="0.15">
      <c r="A773" s="26" t="str">
        <f t="shared" si="27"/>
        <v/>
      </c>
      <c r="B773" s="26" t="str">
        <f t="shared" si="28"/>
        <v>:</v>
      </c>
    </row>
    <row r="774" spans="1:2" x14ac:dyDescent="0.15">
      <c r="A774" s="26" t="str">
        <f t="shared" si="27"/>
        <v/>
      </c>
      <c r="B774" s="26" t="str">
        <f t="shared" si="28"/>
        <v>:</v>
      </c>
    </row>
    <row r="775" spans="1:2" x14ac:dyDescent="0.15">
      <c r="A775" s="26" t="str">
        <f t="shared" si="27"/>
        <v/>
      </c>
      <c r="B775" s="26" t="str">
        <f t="shared" si="28"/>
        <v>:</v>
      </c>
    </row>
    <row r="776" spans="1:2" x14ac:dyDescent="0.15">
      <c r="A776" s="26" t="str">
        <f t="shared" si="27"/>
        <v/>
      </c>
      <c r="B776" s="26" t="str">
        <f t="shared" si="28"/>
        <v>:</v>
      </c>
    </row>
    <row r="777" spans="1:2" x14ac:dyDescent="0.15">
      <c r="A777" s="26" t="str">
        <f t="shared" si="27"/>
        <v/>
      </c>
      <c r="B777" s="26" t="str">
        <f t="shared" si="28"/>
        <v>:</v>
      </c>
    </row>
    <row r="778" spans="1:2" x14ac:dyDescent="0.15">
      <c r="A778" s="26" t="str">
        <f t="shared" si="27"/>
        <v/>
      </c>
      <c r="B778" s="26" t="str">
        <f t="shared" si="28"/>
        <v>:</v>
      </c>
    </row>
    <row r="779" spans="1:2" x14ac:dyDescent="0.15">
      <c r="A779" s="26" t="str">
        <f t="shared" si="27"/>
        <v/>
      </c>
      <c r="B779" s="26" t="str">
        <f t="shared" si="28"/>
        <v>:</v>
      </c>
    </row>
    <row r="780" spans="1:2" x14ac:dyDescent="0.15">
      <c r="A780" s="26" t="str">
        <f t="shared" si="27"/>
        <v/>
      </c>
      <c r="B780" s="26" t="str">
        <f t="shared" si="28"/>
        <v>:</v>
      </c>
    </row>
    <row r="781" spans="1:2" x14ac:dyDescent="0.15">
      <c r="A781" s="26" t="str">
        <f t="shared" si="27"/>
        <v/>
      </c>
      <c r="B781" s="26" t="str">
        <f t="shared" si="28"/>
        <v>:</v>
      </c>
    </row>
    <row r="782" spans="1:2" x14ac:dyDescent="0.15">
      <c r="A782" s="26" t="str">
        <f t="shared" si="27"/>
        <v/>
      </c>
      <c r="B782" s="26" t="str">
        <f t="shared" si="28"/>
        <v>:</v>
      </c>
    </row>
    <row r="783" spans="1:2" x14ac:dyDescent="0.15">
      <c r="A783" s="26" t="str">
        <f t="shared" si="27"/>
        <v/>
      </c>
      <c r="B783" s="26" t="str">
        <f t="shared" si="28"/>
        <v>:</v>
      </c>
    </row>
    <row r="784" spans="1:2" x14ac:dyDescent="0.15">
      <c r="A784" s="26" t="str">
        <f t="shared" si="27"/>
        <v/>
      </c>
      <c r="B784" s="26" t="str">
        <f t="shared" si="28"/>
        <v>:</v>
      </c>
    </row>
    <row r="785" spans="1:2" x14ac:dyDescent="0.15">
      <c r="A785" s="26" t="str">
        <f t="shared" si="27"/>
        <v/>
      </c>
      <c r="B785" s="26" t="str">
        <f t="shared" si="28"/>
        <v>:</v>
      </c>
    </row>
    <row r="786" spans="1:2" x14ac:dyDescent="0.15">
      <c r="A786" s="26" t="str">
        <f t="shared" si="27"/>
        <v/>
      </c>
      <c r="B786" s="26" t="str">
        <f t="shared" si="28"/>
        <v>:</v>
      </c>
    </row>
    <row r="787" spans="1:2" x14ac:dyDescent="0.15">
      <c r="A787" s="26" t="str">
        <f t="shared" si="27"/>
        <v/>
      </c>
      <c r="B787" s="26" t="str">
        <f t="shared" si="28"/>
        <v>:</v>
      </c>
    </row>
    <row r="788" spans="1:2" x14ac:dyDescent="0.15">
      <c r="A788" s="26" t="str">
        <f t="shared" si="27"/>
        <v/>
      </c>
      <c r="B788" s="26" t="str">
        <f t="shared" si="28"/>
        <v>:</v>
      </c>
    </row>
    <row r="789" spans="1:2" x14ac:dyDescent="0.15">
      <c r="A789" s="26" t="str">
        <f t="shared" si="27"/>
        <v/>
      </c>
      <c r="B789" s="26" t="str">
        <f t="shared" si="28"/>
        <v>:</v>
      </c>
    </row>
    <row r="790" spans="1:2" x14ac:dyDescent="0.15">
      <c r="A790" s="26" t="str">
        <f t="shared" si="27"/>
        <v/>
      </c>
      <c r="B790" s="26" t="str">
        <f t="shared" si="28"/>
        <v>:</v>
      </c>
    </row>
    <row r="791" spans="1:2" x14ac:dyDescent="0.15">
      <c r="A791" s="26" t="str">
        <f t="shared" si="27"/>
        <v/>
      </c>
      <c r="B791" s="26" t="str">
        <f t="shared" si="28"/>
        <v>:</v>
      </c>
    </row>
    <row r="792" spans="1:2" x14ac:dyDescent="0.15">
      <c r="A792" s="26" t="str">
        <f t="shared" si="27"/>
        <v/>
      </c>
      <c r="B792" s="26" t="str">
        <f t="shared" si="28"/>
        <v>:</v>
      </c>
    </row>
    <row r="793" spans="1:2" x14ac:dyDescent="0.15">
      <c r="A793" s="26" t="str">
        <f t="shared" si="27"/>
        <v/>
      </c>
      <c r="B793" s="26" t="str">
        <f t="shared" si="28"/>
        <v>:</v>
      </c>
    </row>
    <row r="794" spans="1:2" x14ac:dyDescent="0.15">
      <c r="A794" s="26" t="str">
        <f t="shared" si="27"/>
        <v/>
      </c>
      <c r="B794" s="26" t="str">
        <f t="shared" si="28"/>
        <v>:</v>
      </c>
    </row>
    <row r="795" spans="1:2" x14ac:dyDescent="0.15">
      <c r="A795" s="26" t="str">
        <f t="shared" si="27"/>
        <v/>
      </c>
      <c r="B795" s="26" t="str">
        <f t="shared" si="28"/>
        <v>:</v>
      </c>
    </row>
    <row r="796" spans="1:2" x14ac:dyDescent="0.15">
      <c r="A796" s="26" t="str">
        <f t="shared" si="27"/>
        <v/>
      </c>
      <c r="B796" s="26" t="str">
        <f t="shared" si="28"/>
        <v>:</v>
      </c>
    </row>
    <row r="797" spans="1:2" x14ac:dyDescent="0.15">
      <c r="A797" s="26" t="str">
        <f t="shared" si="27"/>
        <v/>
      </c>
      <c r="B797" s="26" t="str">
        <f t="shared" si="28"/>
        <v>:</v>
      </c>
    </row>
    <row r="798" spans="1:2" x14ac:dyDescent="0.15">
      <c r="A798" s="26" t="str">
        <f t="shared" si="27"/>
        <v/>
      </c>
      <c r="B798" s="26" t="str">
        <f t="shared" si="28"/>
        <v>:</v>
      </c>
    </row>
    <row r="799" spans="1:2" x14ac:dyDescent="0.15">
      <c r="A799" s="26" t="str">
        <f t="shared" si="27"/>
        <v/>
      </c>
      <c r="B799" s="26" t="str">
        <f t="shared" si="28"/>
        <v>:</v>
      </c>
    </row>
    <row r="800" spans="1:2" x14ac:dyDescent="0.15">
      <c r="A800" s="26" t="str">
        <f t="shared" si="27"/>
        <v/>
      </c>
      <c r="B800" s="26" t="str">
        <f t="shared" si="28"/>
        <v>:</v>
      </c>
    </row>
    <row r="801" spans="1:2" x14ac:dyDescent="0.15">
      <c r="A801" s="26" t="str">
        <f t="shared" si="27"/>
        <v/>
      </c>
      <c r="B801" s="26" t="str">
        <f t="shared" si="28"/>
        <v>:</v>
      </c>
    </row>
    <row r="802" spans="1:2" x14ac:dyDescent="0.15">
      <c r="A802" s="26" t="str">
        <f t="shared" si="27"/>
        <v/>
      </c>
      <c r="B802" s="26" t="str">
        <f t="shared" si="28"/>
        <v>:</v>
      </c>
    </row>
    <row r="803" spans="1:2" x14ac:dyDescent="0.15">
      <c r="A803" s="26" t="str">
        <f t="shared" si="27"/>
        <v/>
      </c>
      <c r="B803" s="26" t="str">
        <f t="shared" si="28"/>
        <v>:</v>
      </c>
    </row>
    <row r="804" spans="1:2" x14ac:dyDescent="0.15">
      <c r="A804" s="26" t="str">
        <f t="shared" si="27"/>
        <v/>
      </c>
      <c r="B804" s="26" t="str">
        <f t="shared" si="28"/>
        <v>:</v>
      </c>
    </row>
    <row r="805" spans="1:2" x14ac:dyDescent="0.15">
      <c r="A805" s="26" t="str">
        <f t="shared" si="27"/>
        <v/>
      </c>
      <c r="B805" s="26" t="str">
        <f t="shared" si="28"/>
        <v>:</v>
      </c>
    </row>
    <row r="806" spans="1:2" x14ac:dyDescent="0.15">
      <c r="A806" s="26" t="str">
        <f t="shared" si="27"/>
        <v/>
      </c>
      <c r="B806" s="26" t="str">
        <f t="shared" si="28"/>
        <v>:</v>
      </c>
    </row>
    <row r="807" spans="1:2" x14ac:dyDescent="0.15">
      <c r="A807" s="26" t="str">
        <f t="shared" si="27"/>
        <v/>
      </c>
      <c r="B807" s="26" t="str">
        <f t="shared" si="28"/>
        <v>:</v>
      </c>
    </row>
    <row r="808" spans="1:2" x14ac:dyDescent="0.15">
      <c r="A808" s="26" t="str">
        <f t="shared" si="27"/>
        <v/>
      </c>
      <c r="B808" s="26" t="str">
        <f t="shared" si="28"/>
        <v>:</v>
      </c>
    </row>
    <row r="809" spans="1:2" x14ac:dyDescent="0.15">
      <c r="A809" s="26" t="str">
        <f t="shared" si="27"/>
        <v/>
      </c>
      <c r="B809" s="26" t="str">
        <f t="shared" si="28"/>
        <v>:</v>
      </c>
    </row>
    <row r="810" spans="1:2" x14ac:dyDescent="0.15">
      <c r="A810" s="26" t="str">
        <f t="shared" si="27"/>
        <v/>
      </c>
      <c r="B810" s="26" t="str">
        <f t="shared" si="28"/>
        <v>:</v>
      </c>
    </row>
    <row r="811" spans="1:2" x14ac:dyDescent="0.15">
      <c r="A811" s="26" t="str">
        <f t="shared" si="27"/>
        <v/>
      </c>
      <c r="B811" s="26" t="str">
        <f t="shared" si="28"/>
        <v>:</v>
      </c>
    </row>
    <row r="812" spans="1:2" x14ac:dyDescent="0.15">
      <c r="A812" s="26" t="str">
        <f t="shared" si="27"/>
        <v/>
      </c>
      <c r="B812" s="26" t="str">
        <f t="shared" si="28"/>
        <v>:</v>
      </c>
    </row>
    <row r="813" spans="1:2" x14ac:dyDescent="0.15">
      <c r="A813" s="26" t="str">
        <f t="shared" si="27"/>
        <v/>
      </c>
      <c r="B813" s="26" t="str">
        <f t="shared" si="28"/>
        <v>:</v>
      </c>
    </row>
    <row r="814" spans="1:2" x14ac:dyDescent="0.15">
      <c r="A814" s="26" t="str">
        <f t="shared" si="27"/>
        <v/>
      </c>
      <c r="B814" s="26" t="str">
        <f t="shared" si="28"/>
        <v>:</v>
      </c>
    </row>
    <row r="815" spans="1:2" x14ac:dyDescent="0.15">
      <c r="A815" s="26" t="str">
        <f t="shared" si="27"/>
        <v/>
      </c>
      <c r="B815" s="26" t="str">
        <f t="shared" si="28"/>
        <v>:</v>
      </c>
    </row>
    <row r="816" spans="1:2" x14ac:dyDescent="0.15">
      <c r="A816" s="26" t="str">
        <f t="shared" si="27"/>
        <v/>
      </c>
      <c r="B816" s="26" t="str">
        <f t="shared" si="28"/>
        <v>:</v>
      </c>
    </row>
    <row r="817" spans="1:2" x14ac:dyDescent="0.15">
      <c r="A817" s="26" t="str">
        <f t="shared" si="27"/>
        <v/>
      </c>
      <c r="B817" s="26" t="str">
        <f t="shared" si="28"/>
        <v>:</v>
      </c>
    </row>
    <row r="818" spans="1:2" x14ac:dyDescent="0.15">
      <c r="A818" s="26" t="str">
        <f t="shared" si="27"/>
        <v/>
      </c>
      <c r="B818" s="26" t="str">
        <f t="shared" si="28"/>
        <v>:</v>
      </c>
    </row>
    <row r="819" spans="1:2" x14ac:dyDescent="0.15">
      <c r="A819" s="26" t="str">
        <f t="shared" si="27"/>
        <v/>
      </c>
      <c r="B819" s="26" t="str">
        <f t="shared" si="28"/>
        <v>:</v>
      </c>
    </row>
    <row r="820" spans="1:2" x14ac:dyDescent="0.15">
      <c r="A820" s="26" t="str">
        <f t="shared" si="27"/>
        <v/>
      </c>
      <c r="B820" s="26" t="str">
        <f t="shared" si="28"/>
        <v>:</v>
      </c>
    </row>
    <row r="821" spans="1:2" x14ac:dyDescent="0.15">
      <c r="A821" s="26" t="str">
        <f t="shared" si="27"/>
        <v/>
      </c>
      <c r="B821" s="26" t="str">
        <f t="shared" si="28"/>
        <v>:</v>
      </c>
    </row>
    <row r="822" spans="1:2" x14ac:dyDescent="0.15">
      <c r="A822" s="26" t="str">
        <f t="shared" si="27"/>
        <v/>
      </c>
      <c r="B822" s="26" t="str">
        <f t="shared" si="28"/>
        <v>:</v>
      </c>
    </row>
    <row r="823" spans="1:2" x14ac:dyDescent="0.15">
      <c r="A823" s="26" t="str">
        <f t="shared" si="27"/>
        <v/>
      </c>
      <c r="B823" s="26" t="str">
        <f t="shared" si="28"/>
        <v>:</v>
      </c>
    </row>
    <row r="824" spans="1:2" x14ac:dyDescent="0.15">
      <c r="A824" s="26" t="str">
        <f t="shared" si="27"/>
        <v/>
      </c>
      <c r="B824" s="26" t="str">
        <f t="shared" si="28"/>
        <v>:</v>
      </c>
    </row>
    <row r="825" spans="1:2" x14ac:dyDescent="0.15">
      <c r="A825" s="26" t="str">
        <f t="shared" si="27"/>
        <v/>
      </c>
      <c r="B825" s="26" t="str">
        <f t="shared" si="28"/>
        <v>:</v>
      </c>
    </row>
    <row r="826" spans="1:2" x14ac:dyDescent="0.15">
      <c r="A826" s="26" t="str">
        <f t="shared" ref="A826:A889" si="29">SUBSTITUTE(SUBSTITUTE(SUBSTITUTE(SUBSTITUTE(SUBSTITUTE(C826,"APMTH","AM"),"ENG-SCI","ES"),"COMPSCI","CS"),"  ","")," ","")</f>
        <v/>
      </c>
      <c r="B826" s="26" t="str">
        <f t="shared" ref="B826:B889" si="30">A826&amp;":"&amp;D826</f>
        <v>:</v>
      </c>
    </row>
    <row r="827" spans="1:2" x14ac:dyDescent="0.15">
      <c r="A827" s="26" t="str">
        <f t="shared" si="29"/>
        <v/>
      </c>
      <c r="B827" s="26" t="str">
        <f t="shared" si="30"/>
        <v>:</v>
      </c>
    </row>
    <row r="828" spans="1:2" x14ac:dyDescent="0.15">
      <c r="A828" s="26" t="str">
        <f t="shared" si="29"/>
        <v/>
      </c>
      <c r="B828" s="26" t="str">
        <f t="shared" si="30"/>
        <v>:</v>
      </c>
    </row>
    <row r="829" spans="1:2" x14ac:dyDescent="0.15">
      <c r="A829" s="26" t="str">
        <f t="shared" si="29"/>
        <v/>
      </c>
      <c r="B829" s="26" t="str">
        <f t="shared" si="30"/>
        <v>:</v>
      </c>
    </row>
    <row r="830" spans="1:2" x14ac:dyDescent="0.15">
      <c r="A830" s="26" t="str">
        <f t="shared" si="29"/>
        <v/>
      </c>
      <c r="B830" s="26" t="str">
        <f t="shared" si="30"/>
        <v>:</v>
      </c>
    </row>
    <row r="831" spans="1:2" x14ac:dyDescent="0.15">
      <c r="A831" s="26" t="str">
        <f t="shared" si="29"/>
        <v/>
      </c>
      <c r="B831" s="26" t="str">
        <f t="shared" si="30"/>
        <v>:</v>
      </c>
    </row>
    <row r="832" spans="1:2" x14ac:dyDescent="0.15">
      <c r="A832" s="26" t="str">
        <f t="shared" si="29"/>
        <v/>
      </c>
      <c r="B832" s="26" t="str">
        <f t="shared" si="30"/>
        <v>:</v>
      </c>
    </row>
    <row r="833" spans="1:2" x14ac:dyDescent="0.15">
      <c r="A833" s="26" t="str">
        <f t="shared" si="29"/>
        <v/>
      </c>
      <c r="B833" s="26" t="str">
        <f t="shared" si="30"/>
        <v>:</v>
      </c>
    </row>
    <row r="834" spans="1:2" x14ac:dyDescent="0.15">
      <c r="A834" s="26" t="str">
        <f t="shared" si="29"/>
        <v/>
      </c>
      <c r="B834" s="26" t="str">
        <f t="shared" si="30"/>
        <v>:</v>
      </c>
    </row>
    <row r="835" spans="1:2" x14ac:dyDescent="0.15">
      <c r="A835" s="26" t="str">
        <f t="shared" si="29"/>
        <v/>
      </c>
      <c r="B835" s="26" t="str">
        <f t="shared" si="30"/>
        <v>:</v>
      </c>
    </row>
    <row r="836" spans="1:2" x14ac:dyDescent="0.15">
      <c r="A836" s="26" t="str">
        <f t="shared" si="29"/>
        <v/>
      </c>
      <c r="B836" s="26" t="str">
        <f t="shared" si="30"/>
        <v>:</v>
      </c>
    </row>
    <row r="837" spans="1:2" x14ac:dyDescent="0.15">
      <c r="A837" s="26" t="str">
        <f t="shared" si="29"/>
        <v/>
      </c>
      <c r="B837" s="26" t="str">
        <f t="shared" si="30"/>
        <v>:</v>
      </c>
    </row>
    <row r="838" spans="1:2" x14ac:dyDescent="0.15">
      <c r="A838" s="26" t="str">
        <f t="shared" si="29"/>
        <v/>
      </c>
      <c r="B838" s="26" t="str">
        <f t="shared" si="30"/>
        <v>:</v>
      </c>
    </row>
    <row r="839" spans="1:2" x14ac:dyDescent="0.15">
      <c r="A839" s="26" t="str">
        <f t="shared" si="29"/>
        <v/>
      </c>
      <c r="B839" s="26" t="str">
        <f t="shared" si="30"/>
        <v>:</v>
      </c>
    </row>
    <row r="840" spans="1:2" x14ac:dyDescent="0.15">
      <c r="A840" s="26" t="str">
        <f t="shared" si="29"/>
        <v/>
      </c>
      <c r="B840" s="26" t="str">
        <f t="shared" si="30"/>
        <v>:</v>
      </c>
    </row>
    <row r="841" spans="1:2" x14ac:dyDescent="0.15">
      <c r="A841" s="26" t="str">
        <f t="shared" si="29"/>
        <v/>
      </c>
      <c r="B841" s="26" t="str">
        <f t="shared" si="30"/>
        <v>:</v>
      </c>
    </row>
    <row r="842" spans="1:2" x14ac:dyDescent="0.15">
      <c r="A842" s="26" t="str">
        <f t="shared" si="29"/>
        <v/>
      </c>
      <c r="B842" s="26" t="str">
        <f t="shared" si="30"/>
        <v>:</v>
      </c>
    </row>
    <row r="843" spans="1:2" x14ac:dyDescent="0.15">
      <c r="A843" s="26" t="str">
        <f t="shared" si="29"/>
        <v/>
      </c>
      <c r="B843" s="26" t="str">
        <f t="shared" si="30"/>
        <v>:</v>
      </c>
    </row>
    <row r="844" spans="1:2" x14ac:dyDescent="0.15">
      <c r="A844" s="26" t="str">
        <f t="shared" si="29"/>
        <v/>
      </c>
      <c r="B844" s="26" t="str">
        <f t="shared" si="30"/>
        <v>:</v>
      </c>
    </row>
    <row r="845" spans="1:2" x14ac:dyDescent="0.15">
      <c r="A845" s="26" t="str">
        <f t="shared" si="29"/>
        <v/>
      </c>
      <c r="B845" s="26" t="str">
        <f t="shared" si="30"/>
        <v>:</v>
      </c>
    </row>
    <row r="846" spans="1:2" x14ac:dyDescent="0.15">
      <c r="A846" s="26" t="str">
        <f t="shared" si="29"/>
        <v/>
      </c>
      <c r="B846" s="26" t="str">
        <f t="shared" si="30"/>
        <v>:</v>
      </c>
    </row>
    <row r="847" spans="1:2" x14ac:dyDescent="0.15">
      <c r="A847" s="26" t="str">
        <f t="shared" si="29"/>
        <v/>
      </c>
      <c r="B847" s="26" t="str">
        <f t="shared" si="30"/>
        <v>:</v>
      </c>
    </row>
    <row r="848" spans="1:2" x14ac:dyDescent="0.15">
      <c r="A848" s="26" t="str">
        <f t="shared" si="29"/>
        <v/>
      </c>
      <c r="B848" s="26" t="str">
        <f t="shared" si="30"/>
        <v>:</v>
      </c>
    </row>
    <row r="849" spans="1:2" x14ac:dyDescent="0.15">
      <c r="A849" s="26" t="str">
        <f t="shared" si="29"/>
        <v/>
      </c>
      <c r="B849" s="26" t="str">
        <f t="shared" si="30"/>
        <v>:</v>
      </c>
    </row>
    <row r="850" spans="1:2" x14ac:dyDescent="0.15">
      <c r="A850" s="26" t="str">
        <f t="shared" si="29"/>
        <v/>
      </c>
      <c r="B850" s="26" t="str">
        <f t="shared" si="30"/>
        <v>:</v>
      </c>
    </row>
    <row r="851" spans="1:2" x14ac:dyDescent="0.15">
      <c r="A851" s="26" t="str">
        <f t="shared" si="29"/>
        <v/>
      </c>
      <c r="B851" s="26" t="str">
        <f t="shared" si="30"/>
        <v>:</v>
      </c>
    </row>
    <row r="852" spans="1:2" x14ac:dyDescent="0.15">
      <c r="A852" s="26" t="str">
        <f t="shared" si="29"/>
        <v/>
      </c>
      <c r="B852" s="26" t="str">
        <f t="shared" si="30"/>
        <v>:</v>
      </c>
    </row>
    <row r="853" spans="1:2" x14ac:dyDescent="0.15">
      <c r="A853" s="26" t="str">
        <f t="shared" si="29"/>
        <v/>
      </c>
      <c r="B853" s="26" t="str">
        <f t="shared" si="30"/>
        <v>:</v>
      </c>
    </row>
    <row r="854" spans="1:2" x14ac:dyDescent="0.15">
      <c r="A854" s="26" t="str">
        <f t="shared" si="29"/>
        <v/>
      </c>
      <c r="B854" s="26" t="str">
        <f t="shared" si="30"/>
        <v>:</v>
      </c>
    </row>
    <row r="855" spans="1:2" x14ac:dyDescent="0.15">
      <c r="A855" s="26" t="str">
        <f t="shared" si="29"/>
        <v/>
      </c>
      <c r="B855" s="26" t="str">
        <f t="shared" si="30"/>
        <v>:</v>
      </c>
    </row>
    <row r="856" spans="1:2" x14ac:dyDescent="0.15">
      <c r="A856" s="26" t="str">
        <f t="shared" si="29"/>
        <v/>
      </c>
      <c r="B856" s="26" t="str">
        <f t="shared" si="30"/>
        <v>:</v>
      </c>
    </row>
    <row r="857" spans="1:2" x14ac:dyDescent="0.15">
      <c r="A857" s="26" t="str">
        <f t="shared" si="29"/>
        <v/>
      </c>
      <c r="B857" s="26" t="str">
        <f t="shared" si="30"/>
        <v>:</v>
      </c>
    </row>
    <row r="858" spans="1:2" x14ac:dyDescent="0.15">
      <c r="A858" s="26" t="str">
        <f t="shared" si="29"/>
        <v/>
      </c>
      <c r="B858" s="26" t="str">
        <f t="shared" si="30"/>
        <v>:</v>
      </c>
    </row>
    <row r="859" spans="1:2" x14ac:dyDescent="0.15">
      <c r="A859" s="26" t="str">
        <f t="shared" si="29"/>
        <v/>
      </c>
      <c r="B859" s="26" t="str">
        <f t="shared" si="30"/>
        <v>:</v>
      </c>
    </row>
    <row r="860" spans="1:2" x14ac:dyDescent="0.15">
      <c r="A860" s="26" t="str">
        <f t="shared" si="29"/>
        <v/>
      </c>
      <c r="B860" s="26" t="str">
        <f t="shared" si="30"/>
        <v>:</v>
      </c>
    </row>
    <row r="861" spans="1:2" x14ac:dyDescent="0.15">
      <c r="A861" s="26" t="str">
        <f t="shared" si="29"/>
        <v/>
      </c>
      <c r="B861" s="26" t="str">
        <f t="shared" si="30"/>
        <v>:</v>
      </c>
    </row>
    <row r="862" spans="1:2" x14ac:dyDescent="0.15">
      <c r="A862" s="26" t="str">
        <f t="shared" si="29"/>
        <v/>
      </c>
      <c r="B862" s="26" t="str">
        <f t="shared" si="30"/>
        <v>:</v>
      </c>
    </row>
    <row r="863" spans="1:2" x14ac:dyDescent="0.15">
      <c r="A863" s="26" t="str">
        <f t="shared" si="29"/>
        <v/>
      </c>
      <c r="B863" s="26" t="str">
        <f t="shared" si="30"/>
        <v>:</v>
      </c>
    </row>
    <row r="864" spans="1:2" x14ac:dyDescent="0.15">
      <c r="A864" s="26" t="str">
        <f t="shared" si="29"/>
        <v/>
      </c>
      <c r="B864" s="26" t="str">
        <f t="shared" si="30"/>
        <v>:</v>
      </c>
    </row>
    <row r="865" spans="1:2" x14ac:dyDescent="0.15">
      <c r="A865" s="26" t="str">
        <f t="shared" si="29"/>
        <v/>
      </c>
      <c r="B865" s="26" t="str">
        <f t="shared" si="30"/>
        <v>:</v>
      </c>
    </row>
    <row r="866" spans="1:2" x14ac:dyDescent="0.15">
      <c r="A866" s="26" t="str">
        <f t="shared" si="29"/>
        <v/>
      </c>
      <c r="B866" s="26" t="str">
        <f t="shared" si="30"/>
        <v>:</v>
      </c>
    </row>
    <row r="867" spans="1:2" x14ac:dyDescent="0.15">
      <c r="A867" s="26" t="str">
        <f t="shared" si="29"/>
        <v/>
      </c>
      <c r="B867" s="26" t="str">
        <f t="shared" si="30"/>
        <v>:</v>
      </c>
    </row>
    <row r="868" spans="1:2" x14ac:dyDescent="0.15">
      <c r="A868" s="26" t="str">
        <f t="shared" si="29"/>
        <v/>
      </c>
      <c r="B868" s="26" t="str">
        <f t="shared" si="30"/>
        <v>:</v>
      </c>
    </row>
    <row r="869" spans="1:2" x14ac:dyDescent="0.15">
      <c r="A869" s="26" t="str">
        <f t="shared" si="29"/>
        <v/>
      </c>
      <c r="B869" s="26" t="str">
        <f t="shared" si="30"/>
        <v>:</v>
      </c>
    </row>
    <row r="870" spans="1:2" x14ac:dyDescent="0.15">
      <c r="A870" s="26" t="str">
        <f t="shared" si="29"/>
        <v/>
      </c>
      <c r="B870" s="26" t="str">
        <f t="shared" si="30"/>
        <v>:</v>
      </c>
    </row>
    <row r="871" spans="1:2" x14ac:dyDescent="0.15">
      <c r="A871" s="26" t="str">
        <f t="shared" si="29"/>
        <v/>
      </c>
      <c r="B871" s="26" t="str">
        <f t="shared" si="30"/>
        <v>:</v>
      </c>
    </row>
    <row r="872" spans="1:2" x14ac:dyDescent="0.15">
      <c r="A872" s="26" t="str">
        <f t="shared" si="29"/>
        <v/>
      </c>
      <c r="B872" s="26" t="str">
        <f t="shared" si="30"/>
        <v>:</v>
      </c>
    </row>
    <row r="873" spans="1:2" x14ac:dyDescent="0.15">
      <c r="A873" s="26" t="str">
        <f t="shared" si="29"/>
        <v/>
      </c>
      <c r="B873" s="26" t="str">
        <f t="shared" si="30"/>
        <v>:</v>
      </c>
    </row>
    <row r="874" spans="1:2" x14ac:dyDescent="0.15">
      <c r="A874" s="26" t="str">
        <f t="shared" si="29"/>
        <v/>
      </c>
      <c r="B874" s="26" t="str">
        <f t="shared" si="30"/>
        <v>:</v>
      </c>
    </row>
    <row r="875" spans="1:2" x14ac:dyDescent="0.15">
      <c r="A875" s="26" t="str">
        <f t="shared" si="29"/>
        <v/>
      </c>
      <c r="B875" s="26" t="str">
        <f t="shared" si="30"/>
        <v>:</v>
      </c>
    </row>
    <row r="876" spans="1:2" x14ac:dyDescent="0.15">
      <c r="A876" s="26" t="str">
        <f t="shared" si="29"/>
        <v/>
      </c>
      <c r="B876" s="26" t="str">
        <f t="shared" si="30"/>
        <v>:</v>
      </c>
    </row>
    <row r="877" spans="1:2" x14ac:dyDescent="0.15">
      <c r="A877" s="26" t="str">
        <f t="shared" si="29"/>
        <v/>
      </c>
      <c r="B877" s="26" t="str">
        <f t="shared" si="30"/>
        <v>:</v>
      </c>
    </row>
    <row r="878" spans="1:2" x14ac:dyDescent="0.15">
      <c r="A878" s="26" t="str">
        <f t="shared" si="29"/>
        <v/>
      </c>
      <c r="B878" s="26" t="str">
        <f t="shared" si="30"/>
        <v>:</v>
      </c>
    </row>
    <row r="879" spans="1:2" x14ac:dyDescent="0.15">
      <c r="A879" s="26" t="str">
        <f t="shared" si="29"/>
        <v/>
      </c>
      <c r="B879" s="26" t="str">
        <f t="shared" si="30"/>
        <v>:</v>
      </c>
    </row>
    <row r="880" spans="1:2" x14ac:dyDescent="0.15">
      <c r="A880" s="26" t="str">
        <f t="shared" si="29"/>
        <v/>
      </c>
      <c r="B880" s="26" t="str">
        <f t="shared" si="30"/>
        <v>:</v>
      </c>
    </row>
    <row r="881" spans="1:2" x14ac:dyDescent="0.15">
      <c r="A881" s="26" t="str">
        <f t="shared" si="29"/>
        <v/>
      </c>
      <c r="B881" s="26" t="str">
        <f t="shared" si="30"/>
        <v>:</v>
      </c>
    </row>
    <row r="882" spans="1:2" x14ac:dyDescent="0.15">
      <c r="A882" s="26" t="str">
        <f t="shared" si="29"/>
        <v/>
      </c>
      <c r="B882" s="26" t="str">
        <f t="shared" si="30"/>
        <v>:</v>
      </c>
    </row>
    <row r="883" spans="1:2" x14ac:dyDescent="0.15">
      <c r="A883" s="26" t="str">
        <f t="shared" si="29"/>
        <v/>
      </c>
      <c r="B883" s="26" t="str">
        <f t="shared" si="30"/>
        <v>:</v>
      </c>
    </row>
    <row r="884" spans="1:2" x14ac:dyDescent="0.15">
      <c r="A884" s="26" t="str">
        <f t="shared" si="29"/>
        <v/>
      </c>
      <c r="B884" s="26" t="str">
        <f t="shared" si="30"/>
        <v>:</v>
      </c>
    </row>
    <row r="885" spans="1:2" x14ac:dyDescent="0.15">
      <c r="A885" s="26" t="str">
        <f t="shared" si="29"/>
        <v/>
      </c>
      <c r="B885" s="26" t="str">
        <f t="shared" si="30"/>
        <v>:</v>
      </c>
    </row>
    <row r="886" spans="1:2" x14ac:dyDescent="0.15">
      <c r="A886" s="26" t="str">
        <f t="shared" si="29"/>
        <v/>
      </c>
      <c r="B886" s="26" t="str">
        <f t="shared" si="30"/>
        <v>:</v>
      </c>
    </row>
    <row r="887" spans="1:2" x14ac:dyDescent="0.15">
      <c r="A887" s="26" t="str">
        <f t="shared" si="29"/>
        <v/>
      </c>
      <c r="B887" s="26" t="str">
        <f t="shared" si="30"/>
        <v>:</v>
      </c>
    </row>
    <row r="888" spans="1:2" x14ac:dyDescent="0.15">
      <c r="A888" s="26" t="str">
        <f t="shared" si="29"/>
        <v/>
      </c>
      <c r="B888" s="26" t="str">
        <f t="shared" si="30"/>
        <v>:</v>
      </c>
    </row>
    <row r="889" spans="1:2" x14ac:dyDescent="0.15">
      <c r="A889" s="26" t="str">
        <f t="shared" si="29"/>
        <v/>
      </c>
      <c r="B889" s="26" t="str">
        <f t="shared" si="30"/>
        <v>:</v>
      </c>
    </row>
    <row r="890" spans="1:2" x14ac:dyDescent="0.15">
      <c r="A890" s="26" t="str">
        <f t="shared" ref="A890:A953" si="31">SUBSTITUTE(SUBSTITUTE(SUBSTITUTE(SUBSTITUTE(SUBSTITUTE(C890,"APMTH","AM"),"ENG-SCI","ES"),"COMPSCI","CS"),"  ","")," ","")</f>
        <v/>
      </c>
      <c r="B890" s="26" t="str">
        <f t="shared" ref="B890:B953" si="32">A890&amp;":"&amp;D890</f>
        <v>:</v>
      </c>
    </row>
    <row r="891" spans="1:2" x14ac:dyDescent="0.15">
      <c r="A891" s="26" t="str">
        <f t="shared" si="31"/>
        <v/>
      </c>
      <c r="B891" s="26" t="str">
        <f t="shared" si="32"/>
        <v>:</v>
      </c>
    </row>
    <row r="892" spans="1:2" x14ac:dyDescent="0.15">
      <c r="A892" s="26" t="str">
        <f t="shared" si="31"/>
        <v/>
      </c>
      <c r="B892" s="26" t="str">
        <f t="shared" si="32"/>
        <v>:</v>
      </c>
    </row>
    <row r="893" spans="1:2" x14ac:dyDescent="0.15">
      <c r="A893" s="26" t="str">
        <f t="shared" si="31"/>
        <v/>
      </c>
      <c r="B893" s="26" t="str">
        <f t="shared" si="32"/>
        <v>:</v>
      </c>
    </row>
    <row r="894" spans="1:2" x14ac:dyDescent="0.15">
      <c r="A894" s="26" t="str">
        <f t="shared" si="31"/>
        <v/>
      </c>
      <c r="B894" s="26" t="str">
        <f t="shared" si="32"/>
        <v>:</v>
      </c>
    </row>
    <row r="895" spans="1:2" x14ac:dyDescent="0.15">
      <c r="A895" s="26" t="str">
        <f t="shared" si="31"/>
        <v/>
      </c>
      <c r="B895" s="26" t="str">
        <f t="shared" si="32"/>
        <v>:</v>
      </c>
    </row>
    <row r="896" spans="1:2" x14ac:dyDescent="0.15">
      <c r="A896" s="26" t="str">
        <f t="shared" si="31"/>
        <v/>
      </c>
      <c r="B896" s="26" t="str">
        <f t="shared" si="32"/>
        <v>:</v>
      </c>
    </row>
    <row r="897" spans="1:2" x14ac:dyDescent="0.15">
      <c r="A897" s="26" t="str">
        <f t="shared" si="31"/>
        <v/>
      </c>
      <c r="B897" s="26" t="str">
        <f t="shared" si="32"/>
        <v>:</v>
      </c>
    </row>
    <row r="898" spans="1:2" x14ac:dyDescent="0.15">
      <c r="A898" s="26" t="str">
        <f t="shared" si="31"/>
        <v/>
      </c>
      <c r="B898" s="26" t="str">
        <f t="shared" si="32"/>
        <v>:</v>
      </c>
    </row>
    <row r="899" spans="1:2" x14ac:dyDescent="0.15">
      <c r="A899" s="26" t="str">
        <f t="shared" si="31"/>
        <v/>
      </c>
      <c r="B899" s="26" t="str">
        <f t="shared" si="32"/>
        <v>:</v>
      </c>
    </row>
    <row r="900" spans="1:2" x14ac:dyDescent="0.15">
      <c r="A900" s="26" t="str">
        <f t="shared" si="31"/>
        <v/>
      </c>
      <c r="B900" s="26" t="str">
        <f t="shared" si="32"/>
        <v>:</v>
      </c>
    </row>
    <row r="901" spans="1:2" x14ac:dyDescent="0.15">
      <c r="A901" s="26" t="str">
        <f t="shared" si="31"/>
        <v/>
      </c>
      <c r="B901" s="26" t="str">
        <f t="shared" si="32"/>
        <v>:</v>
      </c>
    </row>
    <row r="902" spans="1:2" x14ac:dyDescent="0.15">
      <c r="A902" s="26" t="str">
        <f t="shared" si="31"/>
        <v/>
      </c>
      <c r="B902" s="26" t="str">
        <f t="shared" si="32"/>
        <v>:</v>
      </c>
    </row>
    <row r="903" spans="1:2" x14ac:dyDescent="0.15">
      <c r="A903" s="26" t="str">
        <f t="shared" si="31"/>
        <v/>
      </c>
      <c r="B903" s="26" t="str">
        <f t="shared" si="32"/>
        <v>:</v>
      </c>
    </row>
    <row r="904" spans="1:2" x14ac:dyDescent="0.15">
      <c r="A904" s="26" t="str">
        <f t="shared" si="31"/>
        <v/>
      </c>
      <c r="B904" s="26" t="str">
        <f t="shared" si="32"/>
        <v>:</v>
      </c>
    </row>
    <row r="905" spans="1:2" x14ac:dyDescent="0.15">
      <c r="A905" s="26" t="str">
        <f t="shared" si="31"/>
        <v/>
      </c>
      <c r="B905" s="26" t="str">
        <f t="shared" si="32"/>
        <v>:</v>
      </c>
    </row>
    <row r="906" spans="1:2" x14ac:dyDescent="0.15">
      <c r="A906" s="26" t="str">
        <f t="shared" si="31"/>
        <v/>
      </c>
      <c r="B906" s="26" t="str">
        <f t="shared" si="32"/>
        <v>:</v>
      </c>
    </row>
    <row r="907" spans="1:2" x14ac:dyDescent="0.15">
      <c r="A907" s="26" t="str">
        <f t="shared" si="31"/>
        <v/>
      </c>
      <c r="B907" s="26" t="str">
        <f t="shared" si="32"/>
        <v>:</v>
      </c>
    </row>
    <row r="908" spans="1:2" x14ac:dyDescent="0.15">
      <c r="A908" s="26" t="str">
        <f t="shared" si="31"/>
        <v/>
      </c>
      <c r="B908" s="26" t="str">
        <f t="shared" si="32"/>
        <v>:</v>
      </c>
    </row>
    <row r="909" spans="1:2" x14ac:dyDescent="0.15">
      <c r="A909" s="26" t="str">
        <f t="shared" si="31"/>
        <v/>
      </c>
      <c r="B909" s="26" t="str">
        <f t="shared" si="32"/>
        <v>:</v>
      </c>
    </row>
    <row r="910" spans="1:2" x14ac:dyDescent="0.15">
      <c r="A910" s="26" t="str">
        <f t="shared" si="31"/>
        <v/>
      </c>
      <c r="B910" s="26" t="str">
        <f t="shared" si="32"/>
        <v>:</v>
      </c>
    </row>
    <row r="911" spans="1:2" x14ac:dyDescent="0.15">
      <c r="A911" s="26" t="str">
        <f t="shared" si="31"/>
        <v/>
      </c>
      <c r="B911" s="26" t="str">
        <f t="shared" si="32"/>
        <v>:</v>
      </c>
    </row>
    <row r="912" spans="1:2" x14ac:dyDescent="0.15">
      <c r="A912" s="26" t="str">
        <f t="shared" si="31"/>
        <v/>
      </c>
      <c r="B912" s="26" t="str">
        <f t="shared" si="32"/>
        <v>:</v>
      </c>
    </row>
    <row r="913" spans="1:2" x14ac:dyDescent="0.15">
      <c r="A913" s="26" t="str">
        <f t="shared" si="31"/>
        <v/>
      </c>
      <c r="B913" s="26" t="str">
        <f t="shared" si="32"/>
        <v>:</v>
      </c>
    </row>
    <row r="914" spans="1:2" x14ac:dyDescent="0.15">
      <c r="A914" s="26" t="str">
        <f t="shared" si="31"/>
        <v/>
      </c>
      <c r="B914" s="26" t="str">
        <f t="shared" si="32"/>
        <v>:</v>
      </c>
    </row>
    <row r="915" spans="1:2" x14ac:dyDescent="0.15">
      <c r="A915" s="26" t="str">
        <f t="shared" si="31"/>
        <v/>
      </c>
      <c r="B915" s="26" t="str">
        <f t="shared" si="32"/>
        <v>:</v>
      </c>
    </row>
    <row r="916" spans="1:2" x14ac:dyDescent="0.15">
      <c r="A916" s="26" t="str">
        <f t="shared" si="31"/>
        <v/>
      </c>
      <c r="B916" s="26" t="str">
        <f t="shared" si="32"/>
        <v>:</v>
      </c>
    </row>
    <row r="917" spans="1:2" x14ac:dyDescent="0.15">
      <c r="A917" s="26" t="str">
        <f t="shared" si="31"/>
        <v/>
      </c>
      <c r="B917" s="26" t="str">
        <f t="shared" si="32"/>
        <v>:</v>
      </c>
    </row>
    <row r="918" spans="1:2" x14ac:dyDescent="0.15">
      <c r="A918" s="26" t="str">
        <f t="shared" si="31"/>
        <v/>
      </c>
      <c r="B918" s="26" t="str">
        <f t="shared" si="32"/>
        <v>:</v>
      </c>
    </row>
    <row r="919" spans="1:2" x14ac:dyDescent="0.15">
      <c r="A919" s="26" t="str">
        <f t="shared" si="31"/>
        <v/>
      </c>
      <c r="B919" s="26" t="str">
        <f t="shared" si="32"/>
        <v>:</v>
      </c>
    </row>
    <row r="920" spans="1:2" x14ac:dyDescent="0.15">
      <c r="A920" s="26" t="str">
        <f t="shared" si="31"/>
        <v/>
      </c>
      <c r="B920" s="26" t="str">
        <f t="shared" si="32"/>
        <v>:</v>
      </c>
    </row>
    <row r="921" spans="1:2" x14ac:dyDescent="0.15">
      <c r="A921" s="26" t="str">
        <f t="shared" si="31"/>
        <v/>
      </c>
      <c r="B921" s="26" t="str">
        <f t="shared" si="32"/>
        <v>:</v>
      </c>
    </row>
    <row r="922" spans="1:2" x14ac:dyDescent="0.15">
      <c r="A922" s="26" t="str">
        <f t="shared" si="31"/>
        <v/>
      </c>
      <c r="B922" s="26" t="str">
        <f t="shared" si="32"/>
        <v>:</v>
      </c>
    </row>
    <row r="923" spans="1:2" x14ac:dyDescent="0.15">
      <c r="A923" s="26" t="str">
        <f t="shared" si="31"/>
        <v/>
      </c>
      <c r="B923" s="26" t="str">
        <f t="shared" si="32"/>
        <v>:</v>
      </c>
    </row>
    <row r="924" spans="1:2" x14ac:dyDescent="0.15">
      <c r="A924" s="26" t="str">
        <f t="shared" si="31"/>
        <v/>
      </c>
      <c r="B924" s="26" t="str">
        <f t="shared" si="32"/>
        <v>:</v>
      </c>
    </row>
    <row r="925" spans="1:2" x14ac:dyDescent="0.15">
      <c r="A925" s="26" t="str">
        <f t="shared" si="31"/>
        <v/>
      </c>
      <c r="B925" s="26" t="str">
        <f t="shared" si="32"/>
        <v>:</v>
      </c>
    </row>
    <row r="926" spans="1:2" x14ac:dyDescent="0.15">
      <c r="A926" s="26" t="str">
        <f t="shared" si="31"/>
        <v/>
      </c>
      <c r="B926" s="26" t="str">
        <f t="shared" si="32"/>
        <v>:</v>
      </c>
    </row>
    <row r="927" spans="1:2" x14ac:dyDescent="0.15">
      <c r="A927" s="26" t="str">
        <f t="shared" si="31"/>
        <v/>
      </c>
      <c r="B927" s="26" t="str">
        <f t="shared" si="32"/>
        <v>:</v>
      </c>
    </row>
    <row r="928" spans="1:2" x14ac:dyDescent="0.15">
      <c r="A928" s="26" t="str">
        <f t="shared" si="31"/>
        <v/>
      </c>
      <c r="B928" s="26" t="str">
        <f t="shared" si="32"/>
        <v>:</v>
      </c>
    </row>
    <row r="929" spans="1:2" x14ac:dyDescent="0.15">
      <c r="A929" s="26" t="str">
        <f t="shared" si="31"/>
        <v/>
      </c>
      <c r="B929" s="26" t="str">
        <f t="shared" si="32"/>
        <v>:</v>
      </c>
    </row>
    <row r="930" spans="1:2" x14ac:dyDescent="0.15">
      <c r="A930" s="26" t="str">
        <f t="shared" si="31"/>
        <v/>
      </c>
      <c r="B930" s="26" t="str">
        <f t="shared" si="32"/>
        <v>:</v>
      </c>
    </row>
    <row r="931" spans="1:2" x14ac:dyDescent="0.15">
      <c r="A931" s="26" t="str">
        <f t="shared" si="31"/>
        <v/>
      </c>
      <c r="B931" s="26" t="str">
        <f t="shared" si="32"/>
        <v>:</v>
      </c>
    </row>
    <row r="932" spans="1:2" x14ac:dyDescent="0.15">
      <c r="A932" s="26" t="str">
        <f t="shared" si="31"/>
        <v/>
      </c>
      <c r="B932" s="26" t="str">
        <f t="shared" si="32"/>
        <v>:</v>
      </c>
    </row>
    <row r="933" spans="1:2" x14ac:dyDescent="0.15">
      <c r="A933" s="26" t="str">
        <f t="shared" si="31"/>
        <v/>
      </c>
      <c r="B933" s="26" t="str">
        <f t="shared" si="32"/>
        <v>:</v>
      </c>
    </row>
    <row r="934" spans="1:2" x14ac:dyDescent="0.15">
      <c r="A934" s="26" t="str">
        <f t="shared" si="31"/>
        <v/>
      </c>
      <c r="B934" s="26" t="str">
        <f t="shared" si="32"/>
        <v>:</v>
      </c>
    </row>
    <row r="935" spans="1:2" x14ac:dyDescent="0.15">
      <c r="A935" s="26" t="str">
        <f t="shared" si="31"/>
        <v/>
      </c>
      <c r="B935" s="26" t="str">
        <f t="shared" si="32"/>
        <v>:</v>
      </c>
    </row>
    <row r="936" spans="1:2" x14ac:dyDescent="0.15">
      <c r="A936" s="26" t="str">
        <f t="shared" si="31"/>
        <v/>
      </c>
      <c r="B936" s="26" t="str">
        <f t="shared" si="32"/>
        <v>:</v>
      </c>
    </row>
    <row r="937" spans="1:2" x14ac:dyDescent="0.15">
      <c r="A937" s="26" t="str">
        <f t="shared" si="31"/>
        <v/>
      </c>
      <c r="B937" s="26" t="str">
        <f t="shared" si="32"/>
        <v>:</v>
      </c>
    </row>
    <row r="938" spans="1:2" x14ac:dyDescent="0.15">
      <c r="A938" s="26" t="str">
        <f t="shared" si="31"/>
        <v/>
      </c>
      <c r="B938" s="26" t="str">
        <f t="shared" si="32"/>
        <v>:</v>
      </c>
    </row>
    <row r="939" spans="1:2" x14ac:dyDescent="0.15">
      <c r="A939" s="26" t="str">
        <f t="shared" si="31"/>
        <v/>
      </c>
      <c r="B939" s="26" t="str">
        <f t="shared" si="32"/>
        <v>:</v>
      </c>
    </row>
    <row r="940" spans="1:2" x14ac:dyDescent="0.15">
      <c r="A940" s="26" t="str">
        <f t="shared" si="31"/>
        <v/>
      </c>
      <c r="B940" s="26" t="str">
        <f t="shared" si="32"/>
        <v>:</v>
      </c>
    </row>
    <row r="941" spans="1:2" x14ac:dyDescent="0.15">
      <c r="A941" s="26" t="str">
        <f t="shared" si="31"/>
        <v/>
      </c>
      <c r="B941" s="26" t="str">
        <f t="shared" si="32"/>
        <v>:</v>
      </c>
    </row>
    <row r="942" spans="1:2" x14ac:dyDescent="0.15">
      <c r="A942" s="26" t="str">
        <f t="shared" si="31"/>
        <v/>
      </c>
      <c r="B942" s="26" t="str">
        <f t="shared" si="32"/>
        <v>:</v>
      </c>
    </row>
    <row r="943" spans="1:2" x14ac:dyDescent="0.15">
      <c r="A943" s="26" t="str">
        <f t="shared" si="31"/>
        <v/>
      </c>
      <c r="B943" s="26" t="str">
        <f t="shared" si="32"/>
        <v>:</v>
      </c>
    </row>
    <row r="944" spans="1:2" x14ac:dyDescent="0.15">
      <c r="A944" s="26" t="str">
        <f t="shared" si="31"/>
        <v/>
      </c>
      <c r="B944" s="26" t="str">
        <f t="shared" si="32"/>
        <v>:</v>
      </c>
    </row>
    <row r="945" spans="1:2" x14ac:dyDescent="0.15">
      <c r="A945" s="26" t="str">
        <f t="shared" si="31"/>
        <v/>
      </c>
      <c r="B945" s="26" t="str">
        <f t="shared" si="32"/>
        <v>:</v>
      </c>
    </row>
    <row r="946" spans="1:2" x14ac:dyDescent="0.15">
      <c r="A946" s="26" t="str">
        <f t="shared" si="31"/>
        <v/>
      </c>
      <c r="B946" s="26" t="str">
        <f t="shared" si="32"/>
        <v>:</v>
      </c>
    </row>
    <row r="947" spans="1:2" x14ac:dyDescent="0.15">
      <c r="A947" s="26" t="str">
        <f t="shared" si="31"/>
        <v/>
      </c>
      <c r="B947" s="26" t="str">
        <f t="shared" si="32"/>
        <v>:</v>
      </c>
    </row>
    <row r="948" spans="1:2" x14ac:dyDescent="0.15">
      <c r="A948" s="26" t="str">
        <f t="shared" si="31"/>
        <v/>
      </c>
      <c r="B948" s="26" t="str">
        <f t="shared" si="32"/>
        <v>:</v>
      </c>
    </row>
    <row r="949" spans="1:2" x14ac:dyDescent="0.15">
      <c r="A949" s="26" t="str">
        <f t="shared" si="31"/>
        <v/>
      </c>
      <c r="B949" s="26" t="str">
        <f t="shared" si="32"/>
        <v>:</v>
      </c>
    </row>
    <row r="950" spans="1:2" x14ac:dyDescent="0.15">
      <c r="A950" s="26" t="str">
        <f t="shared" si="31"/>
        <v/>
      </c>
      <c r="B950" s="26" t="str">
        <f t="shared" si="32"/>
        <v>:</v>
      </c>
    </row>
    <row r="951" spans="1:2" x14ac:dyDescent="0.15">
      <c r="A951" s="26" t="str">
        <f t="shared" si="31"/>
        <v/>
      </c>
      <c r="B951" s="26" t="str">
        <f t="shared" si="32"/>
        <v>:</v>
      </c>
    </row>
    <row r="952" spans="1:2" x14ac:dyDescent="0.15">
      <c r="A952" s="26" t="str">
        <f t="shared" si="31"/>
        <v/>
      </c>
      <c r="B952" s="26" t="str">
        <f t="shared" si="32"/>
        <v>:</v>
      </c>
    </row>
    <row r="953" spans="1:2" x14ac:dyDescent="0.15">
      <c r="A953" s="26" t="str">
        <f t="shared" si="31"/>
        <v/>
      </c>
      <c r="B953" s="26" t="str">
        <f t="shared" si="32"/>
        <v>:</v>
      </c>
    </row>
    <row r="954" spans="1:2" x14ac:dyDescent="0.15">
      <c r="A954" s="26" t="str">
        <f t="shared" ref="A954:A1000" si="33">SUBSTITUTE(SUBSTITUTE(SUBSTITUTE(SUBSTITUTE(SUBSTITUTE(C954,"APMTH","AM"),"ENG-SCI","ES"),"COMPSCI","CS"),"  ","")," ","")</f>
        <v/>
      </c>
      <c r="B954" s="26" t="str">
        <f t="shared" ref="B954:B1000" si="34">A954&amp;":"&amp;D954</f>
        <v>:</v>
      </c>
    </row>
    <row r="955" spans="1:2" x14ac:dyDescent="0.15">
      <c r="A955" s="26" t="str">
        <f t="shared" si="33"/>
        <v/>
      </c>
      <c r="B955" s="26" t="str">
        <f t="shared" si="34"/>
        <v>:</v>
      </c>
    </row>
    <row r="956" spans="1:2" x14ac:dyDescent="0.15">
      <c r="A956" s="26" t="str">
        <f t="shared" si="33"/>
        <v/>
      </c>
      <c r="B956" s="26" t="str">
        <f t="shared" si="34"/>
        <v>:</v>
      </c>
    </row>
    <row r="957" spans="1:2" x14ac:dyDescent="0.15">
      <c r="A957" s="26" t="str">
        <f t="shared" si="33"/>
        <v/>
      </c>
      <c r="B957" s="26" t="str">
        <f t="shared" si="34"/>
        <v>:</v>
      </c>
    </row>
    <row r="958" spans="1:2" x14ac:dyDescent="0.15">
      <c r="A958" s="26" t="str">
        <f t="shared" si="33"/>
        <v/>
      </c>
      <c r="B958" s="26" t="str">
        <f t="shared" si="34"/>
        <v>:</v>
      </c>
    </row>
    <row r="959" spans="1:2" x14ac:dyDescent="0.15">
      <c r="A959" s="26" t="str">
        <f t="shared" si="33"/>
        <v/>
      </c>
      <c r="B959" s="26" t="str">
        <f t="shared" si="34"/>
        <v>:</v>
      </c>
    </row>
    <row r="960" spans="1:2" x14ac:dyDescent="0.15">
      <c r="A960" s="26" t="str">
        <f t="shared" si="33"/>
        <v/>
      </c>
      <c r="B960" s="26" t="str">
        <f t="shared" si="34"/>
        <v>:</v>
      </c>
    </row>
    <row r="961" spans="1:2" x14ac:dyDescent="0.15">
      <c r="A961" s="26" t="str">
        <f t="shared" si="33"/>
        <v/>
      </c>
      <c r="B961" s="26" t="str">
        <f t="shared" si="34"/>
        <v>:</v>
      </c>
    </row>
    <row r="962" spans="1:2" x14ac:dyDescent="0.15">
      <c r="A962" s="26" t="str">
        <f t="shared" si="33"/>
        <v/>
      </c>
      <c r="B962" s="26" t="str">
        <f t="shared" si="34"/>
        <v>:</v>
      </c>
    </row>
    <row r="963" spans="1:2" x14ac:dyDescent="0.15">
      <c r="A963" s="26" t="str">
        <f t="shared" si="33"/>
        <v/>
      </c>
      <c r="B963" s="26" t="str">
        <f t="shared" si="34"/>
        <v>:</v>
      </c>
    </row>
    <row r="964" spans="1:2" x14ac:dyDescent="0.15">
      <c r="A964" s="26" t="str">
        <f t="shared" si="33"/>
        <v/>
      </c>
      <c r="B964" s="26" t="str">
        <f t="shared" si="34"/>
        <v>:</v>
      </c>
    </row>
    <row r="965" spans="1:2" x14ac:dyDescent="0.15">
      <c r="A965" s="26" t="str">
        <f t="shared" si="33"/>
        <v/>
      </c>
      <c r="B965" s="26" t="str">
        <f t="shared" si="34"/>
        <v>:</v>
      </c>
    </row>
    <row r="966" spans="1:2" x14ac:dyDescent="0.15">
      <c r="A966" s="26" t="str">
        <f t="shared" si="33"/>
        <v/>
      </c>
      <c r="B966" s="26" t="str">
        <f t="shared" si="34"/>
        <v>:</v>
      </c>
    </row>
    <row r="967" spans="1:2" x14ac:dyDescent="0.15">
      <c r="A967" s="26" t="str">
        <f t="shared" si="33"/>
        <v/>
      </c>
      <c r="B967" s="26" t="str">
        <f t="shared" si="34"/>
        <v>:</v>
      </c>
    </row>
    <row r="968" spans="1:2" x14ac:dyDescent="0.15">
      <c r="A968" s="26" t="str">
        <f t="shared" si="33"/>
        <v/>
      </c>
      <c r="B968" s="26" t="str">
        <f t="shared" si="34"/>
        <v>:</v>
      </c>
    </row>
    <row r="969" spans="1:2" x14ac:dyDescent="0.15">
      <c r="A969" s="26" t="str">
        <f t="shared" si="33"/>
        <v/>
      </c>
      <c r="B969" s="26" t="str">
        <f t="shared" si="34"/>
        <v>:</v>
      </c>
    </row>
    <row r="970" spans="1:2" x14ac:dyDescent="0.15">
      <c r="A970" s="26" t="str">
        <f t="shared" si="33"/>
        <v/>
      </c>
      <c r="B970" s="26" t="str">
        <f t="shared" si="34"/>
        <v>:</v>
      </c>
    </row>
    <row r="971" spans="1:2" x14ac:dyDescent="0.15">
      <c r="A971" s="26" t="str">
        <f t="shared" si="33"/>
        <v/>
      </c>
      <c r="B971" s="26" t="str">
        <f t="shared" si="34"/>
        <v>:</v>
      </c>
    </row>
    <row r="972" spans="1:2" x14ac:dyDescent="0.15">
      <c r="A972" s="26" t="str">
        <f t="shared" si="33"/>
        <v/>
      </c>
      <c r="B972" s="26" t="str">
        <f t="shared" si="34"/>
        <v>:</v>
      </c>
    </row>
    <row r="973" spans="1:2" x14ac:dyDescent="0.15">
      <c r="A973" s="26" t="str">
        <f t="shared" si="33"/>
        <v/>
      </c>
      <c r="B973" s="26" t="str">
        <f t="shared" si="34"/>
        <v>:</v>
      </c>
    </row>
    <row r="974" spans="1:2" x14ac:dyDescent="0.15">
      <c r="A974" s="26" t="str">
        <f t="shared" si="33"/>
        <v/>
      </c>
      <c r="B974" s="26" t="str">
        <f t="shared" si="34"/>
        <v>:</v>
      </c>
    </row>
    <row r="975" spans="1:2" x14ac:dyDescent="0.15">
      <c r="A975" s="26" t="str">
        <f t="shared" si="33"/>
        <v/>
      </c>
      <c r="B975" s="26" t="str">
        <f t="shared" si="34"/>
        <v>:</v>
      </c>
    </row>
    <row r="976" spans="1:2" x14ac:dyDescent="0.15">
      <c r="A976" s="26" t="str">
        <f t="shared" si="33"/>
        <v/>
      </c>
      <c r="B976" s="26" t="str">
        <f t="shared" si="34"/>
        <v>:</v>
      </c>
    </row>
    <row r="977" spans="1:2" x14ac:dyDescent="0.15">
      <c r="A977" s="26" t="str">
        <f t="shared" si="33"/>
        <v/>
      </c>
      <c r="B977" s="26" t="str">
        <f t="shared" si="34"/>
        <v>:</v>
      </c>
    </row>
    <row r="978" spans="1:2" x14ac:dyDescent="0.15">
      <c r="A978" s="26" t="str">
        <f t="shared" si="33"/>
        <v/>
      </c>
      <c r="B978" s="26" t="str">
        <f t="shared" si="34"/>
        <v>:</v>
      </c>
    </row>
    <row r="979" spans="1:2" x14ac:dyDescent="0.15">
      <c r="A979" s="26" t="str">
        <f t="shared" si="33"/>
        <v/>
      </c>
      <c r="B979" s="26" t="str">
        <f t="shared" si="34"/>
        <v>:</v>
      </c>
    </row>
    <row r="980" spans="1:2" x14ac:dyDescent="0.15">
      <c r="A980" s="26" t="str">
        <f t="shared" si="33"/>
        <v/>
      </c>
      <c r="B980" s="26" t="str">
        <f t="shared" si="34"/>
        <v>:</v>
      </c>
    </row>
    <row r="981" spans="1:2" x14ac:dyDescent="0.15">
      <c r="A981" s="26" t="str">
        <f t="shared" si="33"/>
        <v/>
      </c>
      <c r="B981" s="26" t="str">
        <f t="shared" si="34"/>
        <v>:</v>
      </c>
    </row>
    <row r="982" spans="1:2" x14ac:dyDescent="0.15">
      <c r="A982" s="26" t="str">
        <f t="shared" si="33"/>
        <v/>
      </c>
      <c r="B982" s="26" t="str">
        <f t="shared" si="34"/>
        <v>:</v>
      </c>
    </row>
    <row r="983" spans="1:2" x14ac:dyDescent="0.15">
      <c r="A983" s="26" t="str">
        <f t="shared" si="33"/>
        <v/>
      </c>
      <c r="B983" s="26" t="str">
        <f t="shared" si="34"/>
        <v>:</v>
      </c>
    </row>
    <row r="984" spans="1:2" x14ac:dyDescent="0.15">
      <c r="A984" s="26" t="str">
        <f t="shared" si="33"/>
        <v/>
      </c>
      <c r="B984" s="26" t="str">
        <f t="shared" si="34"/>
        <v>:</v>
      </c>
    </row>
    <row r="985" spans="1:2" x14ac:dyDescent="0.15">
      <c r="A985" s="26" t="str">
        <f t="shared" si="33"/>
        <v/>
      </c>
      <c r="B985" s="26" t="str">
        <f t="shared" si="34"/>
        <v>:</v>
      </c>
    </row>
    <row r="986" spans="1:2" x14ac:dyDescent="0.15">
      <c r="A986" s="26" t="str">
        <f t="shared" si="33"/>
        <v/>
      </c>
      <c r="B986" s="26" t="str">
        <f t="shared" si="34"/>
        <v>:</v>
      </c>
    </row>
    <row r="987" spans="1:2" x14ac:dyDescent="0.15">
      <c r="A987" s="26" t="str">
        <f t="shared" si="33"/>
        <v/>
      </c>
      <c r="B987" s="26" t="str">
        <f t="shared" si="34"/>
        <v>:</v>
      </c>
    </row>
    <row r="988" spans="1:2" x14ac:dyDescent="0.15">
      <c r="A988" s="26" t="str">
        <f t="shared" si="33"/>
        <v/>
      </c>
      <c r="B988" s="26" t="str">
        <f t="shared" si="34"/>
        <v>:</v>
      </c>
    </row>
    <row r="989" spans="1:2" x14ac:dyDescent="0.15">
      <c r="A989" s="26" t="str">
        <f t="shared" si="33"/>
        <v/>
      </c>
      <c r="B989" s="26" t="str">
        <f t="shared" si="34"/>
        <v>:</v>
      </c>
    </row>
    <row r="990" spans="1:2" x14ac:dyDescent="0.15">
      <c r="A990" s="26" t="str">
        <f t="shared" si="33"/>
        <v/>
      </c>
      <c r="B990" s="26" t="str">
        <f t="shared" si="34"/>
        <v>:</v>
      </c>
    </row>
    <row r="991" spans="1:2" x14ac:dyDescent="0.15">
      <c r="A991" s="26" t="str">
        <f t="shared" si="33"/>
        <v/>
      </c>
      <c r="B991" s="26" t="str">
        <f t="shared" si="34"/>
        <v>:</v>
      </c>
    </row>
    <row r="992" spans="1:2" x14ac:dyDescent="0.15">
      <c r="A992" s="26" t="str">
        <f t="shared" si="33"/>
        <v/>
      </c>
      <c r="B992" s="26" t="str">
        <f t="shared" si="34"/>
        <v>:</v>
      </c>
    </row>
    <row r="993" spans="1:2" x14ac:dyDescent="0.15">
      <c r="A993" s="26" t="str">
        <f t="shared" si="33"/>
        <v/>
      </c>
      <c r="B993" s="26" t="str">
        <f t="shared" si="34"/>
        <v>:</v>
      </c>
    </row>
    <row r="994" spans="1:2" x14ac:dyDescent="0.15">
      <c r="A994" s="26" t="str">
        <f t="shared" si="33"/>
        <v/>
      </c>
      <c r="B994" s="26" t="str">
        <f t="shared" si="34"/>
        <v>:</v>
      </c>
    </row>
    <row r="995" spans="1:2" x14ac:dyDescent="0.15">
      <c r="A995" s="26" t="str">
        <f t="shared" si="33"/>
        <v/>
      </c>
      <c r="B995" s="26" t="str">
        <f t="shared" si="34"/>
        <v>:</v>
      </c>
    </row>
    <row r="996" spans="1:2" x14ac:dyDescent="0.15">
      <c r="A996" s="26" t="str">
        <f t="shared" si="33"/>
        <v/>
      </c>
      <c r="B996" s="26" t="str">
        <f t="shared" si="34"/>
        <v>:</v>
      </c>
    </row>
    <row r="997" spans="1:2" x14ac:dyDescent="0.15">
      <c r="A997" s="26" t="str">
        <f t="shared" si="33"/>
        <v/>
      </c>
      <c r="B997" s="26" t="str">
        <f t="shared" si="34"/>
        <v>:</v>
      </c>
    </row>
    <row r="998" spans="1:2" x14ac:dyDescent="0.15">
      <c r="A998" s="26" t="str">
        <f t="shared" si="33"/>
        <v/>
      </c>
      <c r="B998" s="26" t="str">
        <f t="shared" si="34"/>
        <v>:</v>
      </c>
    </row>
    <row r="999" spans="1:2" x14ac:dyDescent="0.15">
      <c r="A999" s="26" t="str">
        <f t="shared" si="33"/>
        <v/>
      </c>
      <c r="B999" s="26" t="str">
        <f t="shared" si="34"/>
        <v>:</v>
      </c>
    </row>
    <row r="1000" spans="1:2" x14ac:dyDescent="0.15">
      <c r="A1000" s="26" t="str">
        <f t="shared" si="33"/>
        <v/>
      </c>
      <c r="B1000" s="26" t="str">
        <f t="shared" si="34"/>
        <v>:</v>
      </c>
    </row>
  </sheetData>
  <sheetProtection sheet="1" objects="1" scenarios="1"/>
  <pageMargins left="0.7" right="0.7" top="0.75" bottom="0.75" header="0.3" footer="0.3"/>
  <pageSetup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ED5800-D11D-8B4C-92E8-7450E964E1C7}">
  <dimension ref="A1:AZ81"/>
  <sheetViews>
    <sheetView topLeftCell="A43" zoomScale="150" zoomScaleNormal="150" workbookViewId="0">
      <selection activeCell="C2" sqref="C2:AA205"/>
    </sheetView>
  </sheetViews>
  <sheetFormatPr baseColWidth="10" defaultColWidth="10.83203125" defaultRowHeight="13" x14ac:dyDescent="0.15"/>
  <cols>
    <col min="1" max="1" width="61.33203125" customWidth="1"/>
    <col min="2" max="2" width="12.1640625" bestFit="1" customWidth="1"/>
    <col min="5" max="5" width="25.83203125" bestFit="1" customWidth="1"/>
    <col min="8" max="8" width="6" bestFit="1" customWidth="1"/>
    <col min="9" max="9" width="16.33203125" customWidth="1"/>
    <col min="10" max="10" width="9.1640625" customWidth="1"/>
    <col min="11" max="11" width="6.6640625" customWidth="1"/>
    <col min="12" max="12" width="10.6640625" bestFit="1" customWidth="1"/>
    <col min="13" max="13" width="11.33203125" customWidth="1"/>
    <col min="16" max="16" width="20.6640625" bestFit="1" customWidth="1"/>
    <col min="17" max="17" width="27.6640625" customWidth="1"/>
    <col min="18" max="20" width="20.6640625" customWidth="1"/>
    <col min="24" max="24" width="18.5" customWidth="1"/>
    <col min="25" max="25" width="17.83203125" customWidth="1"/>
    <col min="39" max="39" width="19.33203125" bestFit="1" customWidth="1"/>
    <col min="40" max="40" width="12.6640625" bestFit="1" customWidth="1"/>
  </cols>
  <sheetData>
    <row r="1" spans="1:52" ht="13" customHeight="1" x14ac:dyDescent="0.15">
      <c r="A1" t="s">
        <v>53</v>
      </c>
    </row>
    <row r="2" spans="1:52" x14ac:dyDescent="0.15">
      <c r="AM2" t="s">
        <v>376</v>
      </c>
      <c r="AN2" s="22" t="b">
        <f>OR($V$6:$V$16)</f>
        <v>0</v>
      </c>
    </row>
    <row r="3" spans="1:52" x14ac:dyDescent="0.15">
      <c r="Y3" s="39" t="s">
        <v>235</v>
      </c>
      <c r="Z3" s="39"/>
      <c r="AA3" t="b">
        <v>1</v>
      </c>
      <c r="AB3" t="b">
        <v>0</v>
      </c>
      <c r="AC3" t="b">
        <v>0</v>
      </c>
      <c r="AD3" t="b">
        <v>0</v>
      </c>
      <c r="AE3" t="b">
        <v>0</v>
      </c>
      <c r="AF3" t="b">
        <v>0</v>
      </c>
      <c r="AG3" t="b">
        <v>0</v>
      </c>
      <c r="AH3" t="b">
        <v>0</v>
      </c>
      <c r="AI3" t="b">
        <v>0</v>
      </c>
      <c r="AJ3" t="b">
        <v>0</v>
      </c>
      <c r="AK3" t="b">
        <v>1</v>
      </c>
    </row>
    <row r="4" spans="1:52" x14ac:dyDescent="0.15">
      <c r="H4" t="s">
        <v>2</v>
      </c>
      <c r="I4" t="s">
        <v>7</v>
      </c>
      <c r="L4" t="s">
        <v>210</v>
      </c>
      <c r="M4" t="s">
        <v>510</v>
      </c>
    </row>
    <row r="5" spans="1:52" x14ac:dyDescent="0.15">
      <c r="A5" t="s">
        <v>54</v>
      </c>
      <c r="B5" t="str">
        <f>PlanOfStudy!C7</f>
        <v>Basic</v>
      </c>
      <c r="H5" s="1" t="s">
        <v>8</v>
      </c>
      <c r="I5" s="6">
        <v>4</v>
      </c>
      <c r="J5" s="6"/>
      <c r="L5" t="s">
        <v>22</v>
      </c>
      <c r="M5">
        <v>1</v>
      </c>
      <c r="P5" s="15" t="s">
        <v>73</v>
      </c>
      <c r="Q5" s="15" t="s">
        <v>364</v>
      </c>
      <c r="R5" s="15" t="s">
        <v>366</v>
      </c>
      <c r="S5" s="15" t="s">
        <v>367</v>
      </c>
      <c r="T5" s="15" t="s">
        <v>513</v>
      </c>
      <c r="U5" s="15" t="s">
        <v>197</v>
      </c>
      <c r="V5" s="15" t="s">
        <v>207</v>
      </c>
      <c r="W5" t="s">
        <v>217</v>
      </c>
      <c r="X5" s="15" t="s">
        <v>222</v>
      </c>
      <c r="Y5" s="15" t="s">
        <v>234</v>
      </c>
      <c r="Z5" s="15" t="s">
        <v>80</v>
      </c>
      <c r="AA5" t="s">
        <v>179</v>
      </c>
      <c r="AB5" t="s">
        <v>180</v>
      </c>
      <c r="AC5" t="s">
        <v>181</v>
      </c>
      <c r="AD5" t="s">
        <v>186</v>
      </c>
      <c r="AE5" t="s">
        <v>252</v>
      </c>
      <c r="AF5" t="s">
        <v>185</v>
      </c>
      <c r="AG5" t="s">
        <v>184</v>
      </c>
      <c r="AH5" t="s">
        <v>183</v>
      </c>
      <c r="AI5" t="s">
        <v>182</v>
      </c>
      <c r="AJ5" t="s">
        <v>218</v>
      </c>
      <c r="AK5" t="s">
        <v>215</v>
      </c>
      <c r="AN5" t="s">
        <v>377</v>
      </c>
      <c r="AO5" s="15" t="s">
        <v>80</v>
      </c>
      <c r="AP5" t="s">
        <v>179</v>
      </c>
      <c r="AQ5" t="s">
        <v>180</v>
      </c>
      <c r="AR5" t="s">
        <v>181</v>
      </c>
      <c r="AS5" t="s">
        <v>186</v>
      </c>
      <c r="AT5" t="s">
        <v>252</v>
      </c>
      <c r="AU5" t="s">
        <v>185</v>
      </c>
      <c r="AV5" t="s">
        <v>184</v>
      </c>
      <c r="AW5" t="s">
        <v>183</v>
      </c>
      <c r="AX5" t="s">
        <v>182</v>
      </c>
      <c r="AY5" t="s">
        <v>218</v>
      </c>
      <c r="AZ5" t="s">
        <v>215</v>
      </c>
    </row>
    <row r="6" spans="1:52" x14ac:dyDescent="0.15">
      <c r="A6" t="s">
        <v>67</v>
      </c>
      <c r="B6" s="22" t="b">
        <f>OR($B$5="Honors")</f>
        <v>0</v>
      </c>
      <c r="H6" s="1" t="s">
        <v>9</v>
      </c>
      <c r="I6" s="6">
        <v>3.67</v>
      </c>
      <c r="J6" s="6"/>
      <c r="L6" t="s">
        <v>23</v>
      </c>
      <c r="M6">
        <v>2</v>
      </c>
      <c r="O6">
        <v>1</v>
      </c>
      <c r="P6" s="22" t="str">
        <f>UPPER(SUBSTITUTE(IF(OR(PlanOfStudy!$C17="None",$O6&gt;$B$13),"",PlanOfStudy!$C17), " ", ""))</f>
        <v/>
      </c>
      <c r="Q6" s="22" t="str">
        <f>_xlfn.XLOOKUP($P6,Courses!A:A,Courses!A:A,_xlfn.XLOOKUP($P6,Courses!E:E,Courses!A:A,_xlfn.XLOOKUP($P6,Courses!F:F,Courses!A:A,_xlfn.XLOOKUP($P6,Courses!G:G,Courses!A:A,""))))</f>
        <v/>
      </c>
      <c r="R6" s="22" t="str">
        <f>Q6&amp;":"&amp;IF(PlanOfStudy!D17&lt;&gt;"",PlanOfStudy!D17,"")</f>
        <v>:</v>
      </c>
      <c r="S6" s="22" t="str">
        <f>_xlfn.XLOOKUP(R6,Courses!B:B,Courses!B:B,_xlfn.XLOOKUP(Q6&amp;":",Courses!B:B,Courses!B:B,""))</f>
        <v>:</v>
      </c>
      <c r="T6" s="22" t="str">
        <f>IF(PlanOfStudy!D17&lt;&gt;"",_xlfn.XLOOKUP(PlanOfStudy!D17,$L$5:$L$43,$M$5:$M$43),"")</f>
        <v/>
      </c>
      <c r="U6" s="22" t="b">
        <v>0</v>
      </c>
      <c r="V6" s="22" t="b">
        <f>AND(P6&lt;&gt;"",Q6="")</f>
        <v>0</v>
      </c>
      <c r="W6" s="22" t="b">
        <f>AND(NOT(V6),Z6&lt;&gt;1,P6&lt;&gt;"")</f>
        <v>0</v>
      </c>
      <c r="X6" s="22" t="b">
        <f>OR(U6:W6)</f>
        <v>0</v>
      </c>
      <c r="Y6" s="22" t="b">
        <f>AND(PlanOfStudy!$E17&lt;&gt;"Letter",PlanOfStudy!$E17&lt;&gt;"SEM/UEM",PlanOfStudy!$E17&lt;&gt;"",$P6&lt;&gt;"")</f>
        <v>0</v>
      </c>
      <c r="Z6" s="22" t="str" cm="1">
        <f t="array" ref="Z6">IF(AO6,1,IFERROR(IF(FIND(Z$5,_xlfn.XLOOKUP($S6,Courses!$B$2:B$1000, Courses!$X$2:X$1000))&gt;=0,1,""),""))</f>
        <v/>
      </c>
      <c r="AA6" s="22" t="str" cm="1">
        <f t="array" ref="AA6">IF(AP6,1,IFERROR(IF(AND(FIND(AA$5,_xlfn.XLOOKUP($S6,Courses!$B$2:B$1000, Courses!$X$2:X$1000))&gt;=0,OR(NOT($Y6),AA$3)),1,""),""))</f>
        <v/>
      </c>
      <c r="AB6" s="22" t="str" cm="1">
        <f t="array" ref="AB6">IF(AQ6,1,IFERROR(IF(AND(FIND(AB$5,_xlfn.XLOOKUP($S6,Courses!$B$2:B$1000, Courses!$X$2:X$1000))&gt;=0,OR(NOT($Y6),AB$3)),1,""),""))</f>
        <v/>
      </c>
      <c r="AC6" s="22" t="str" cm="1">
        <f t="array" ref="AC6">IF(AR6,1,IFERROR(IF(AND(FIND(AC$5,_xlfn.XLOOKUP($S6,Courses!$B$2:B$1000, Courses!$X$2:X$1000))&gt;=0,OR(NOT($Y6),AC$3)),1,""),""))</f>
        <v/>
      </c>
      <c r="AD6" s="22" t="str" cm="1">
        <f t="array" ref="AD6">IF(AS6,1,IFERROR(IF(AND(FIND(AD$5,_xlfn.XLOOKUP($S6,Courses!$B$2:B$1000, Courses!$X$2:X$1000))&gt;=0,OR(NOT($Y6),AD$3)),1,""),""))</f>
        <v/>
      </c>
      <c r="AE6" s="22" t="str" cm="1">
        <f t="array" ref="AE6">IF(AT6,1,IFERROR(IF(AND(FIND(AE$5,_xlfn.XLOOKUP($S6,Courses!$B$2:B$1000, Courses!$X$2:X$1000))&gt;=0,OR(NOT($Y6),AE$3)),1,""),""))</f>
        <v/>
      </c>
      <c r="AF6" s="22" t="str" cm="1">
        <f t="array" ref="AF6">IF(AU6,1,IFERROR(IF(AND(FIND(AF$5,_xlfn.XLOOKUP($S6,Courses!$B$2:B$1000, Courses!$X$2:X$1000))&gt;=0,OR(NOT($Y6),AF$3)),1,""),""))</f>
        <v/>
      </c>
      <c r="AG6" s="22" t="str" cm="1">
        <f t="array" ref="AG6">IF(AV6,1,IFERROR(IF(AND(FIND(AG$5,_xlfn.XLOOKUP($S6,Courses!$B$2:B$1000, Courses!$X$2:X$1000))&gt;=0,OR(NOT($Y6),AG$3)),1,""),""))</f>
        <v/>
      </c>
      <c r="AH6" s="22" t="str" cm="1">
        <f t="array" ref="AH6">IF(AW6,1,IFERROR(IF(AND(FIND(AH$5,_xlfn.XLOOKUP($S6,Courses!$B$2:B$1000, Courses!$X$2:X$1000))&gt;=0,OR(NOT($Y6),AH$3)),1,""),""))</f>
        <v/>
      </c>
      <c r="AI6" s="22" t="str" cm="1">
        <f t="array" ref="AI6">IF(AX6,1,IFERROR(IF(AND(FIND(AI$5,_xlfn.XLOOKUP($S6,Courses!$B$2:B$1000, Courses!$X$2:X$1000))&gt;=0,OR(NOT($Y6),AI$3)),1,""),""))</f>
        <v/>
      </c>
      <c r="AJ6" s="22" t="str" cm="1">
        <f t="array" ref="AJ6">IF(AY6,1,IFERROR(IF(AND(FIND(AJ$5,_xlfn.XLOOKUP($S6,Courses!$B$2:B$1000, Courses!$X$2:X$1000))&gt;=0,OR(NOT($Y6),AJ$3)),1,""),""))</f>
        <v/>
      </c>
      <c r="AK6" s="22" t="str" cm="1">
        <f t="array" ref="AK6">IF(AZ6,1,IFERROR(IF(FIND(AK$5,_xlfn.XLOOKUP($S6,Courses!$B$2:B$1000, Courses!$X$2:X$1000))&gt;=0,1,NA()),IF(AND(Q6="CS91R",$B$9),1,"")))</f>
        <v/>
      </c>
      <c r="AN6" s="22" t="str">
        <f>IF(AND(PlanOfStudy!$F17&lt;&gt;"",$V6),LOWER(SUBSTITUTE(PlanOfStudy!$F17, " ", "")),"")</f>
        <v/>
      </c>
      <c r="AO6" s="22" t="b">
        <f>ISNUMBER(FIND(AO$5,$AN6))</f>
        <v>0</v>
      </c>
      <c r="AP6" s="22" t="b">
        <f t="shared" ref="AP6:AZ16" si="0">ISNUMBER(FIND(AP$5,$AN6))</f>
        <v>0</v>
      </c>
      <c r="AQ6" s="22" t="b">
        <f t="shared" si="0"/>
        <v>0</v>
      </c>
      <c r="AR6" s="22" t="b">
        <f t="shared" si="0"/>
        <v>0</v>
      </c>
      <c r="AS6" s="22" t="b">
        <f t="shared" si="0"/>
        <v>0</v>
      </c>
      <c r="AT6" s="22" t="b">
        <f t="shared" si="0"/>
        <v>0</v>
      </c>
      <c r="AU6" s="22" t="b">
        <f t="shared" si="0"/>
        <v>0</v>
      </c>
      <c r="AV6" s="22" t="b">
        <f t="shared" si="0"/>
        <v>0</v>
      </c>
      <c r="AW6" s="22" t="b">
        <f t="shared" si="0"/>
        <v>0</v>
      </c>
      <c r="AX6" s="22" t="b">
        <f t="shared" si="0"/>
        <v>0</v>
      </c>
      <c r="AY6" s="22" t="b">
        <f t="shared" si="0"/>
        <v>0</v>
      </c>
      <c r="AZ6" s="22" t="b">
        <f t="shared" si="0"/>
        <v>0</v>
      </c>
    </row>
    <row r="7" spans="1:52" x14ac:dyDescent="0.15">
      <c r="A7" t="s">
        <v>55</v>
      </c>
      <c r="B7" s="22" t="b">
        <f>$B$5="MBB"</f>
        <v>0</v>
      </c>
      <c r="H7" s="1" t="s">
        <v>10</v>
      </c>
      <c r="I7" s="6">
        <v>3.33</v>
      </c>
      <c r="J7" s="6"/>
      <c r="L7" t="s">
        <v>24</v>
      </c>
      <c r="M7">
        <v>3</v>
      </c>
      <c r="O7">
        <v>2</v>
      </c>
      <c r="P7" s="22" t="str">
        <f>UPPER(SUBSTITUTE(IF(OR(PlanOfStudy!$C18="None",$O7&gt;$B$13),"",PlanOfStudy!$C18), " ", ""))</f>
        <v/>
      </c>
      <c r="Q7" s="22" t="str">
        <f>_xlfn.XLOOKUP($P7,Courses!A:A,Courses!A:A,_xlfn.XLOOKUP($P7,Courses!E:E,Courses!A:A,_xlfn.XLOOKUP($P7,Courses!F:F,Courses!A:A,_xlfn.XLOOKUP($P7,Courses!G:G,Courses!A:A,""))))</f>
        <v/>
      </c>
      <c r="R7" s="22" t="str">
        <f>Q7&amp;":"&amp;IF(PlanOfStudy!D18&lt;&gt;"",PlanOfStudy!D18,"")</f>
        <v>:</v>
      </c>
      <c r="S7" s="22" t="str">
        <f>_xlfn.XLOOKUP(R7,Courses!B:B,Courses!B:B,_xlfn.XLOOKUP(Q7&amp;":",Courses!B:B,Courses!B:B,""))</f>
        <v>:</v>
      </c>
      <c r="T7" s="22" t="str">
        <f>IF(PlanOfStudy!D18&lt;&gt;"",_xlfn.XLOOKUP(PlanOfStudy!D18,$L$5:$L$43,$M$5:$M$43),"")</f>
        <v/>
      </c>
      <c r="U7" s="22" t="b">
        <f>OR(AND(P7&lt;&gt;"",P7=P6),AND(Q7&lt;&gt;"",Q7=Q6))</f>
        <v>0</v>
      </c>
      <c r="V7" s="22" t="b">
        <f t="shared" ref="V7:V16" si="1">AND(P7&lt;&gt;"",Q7="")</f>
        <v>0</v>
      </c>
      <c r="W7" s="22" t="b">
        <f t="shared" ref="W7:W16" si="2">AND(NOT(V7),Z7&lt;&gt;1,P7&lt;&gt;"")</f>
        <v>0</v>
      </c>
      <c r="X7" s="22" t="b">
        <f t="shared" ref="X7:X16" si="3">OR(U7:W7)</f>
        <v>0</v>
      </c>
      <c r="Y7" s="22" t="b">
        <f>AND(PlanOfStudy!$E18&lt;&gt;"Letter",PlanOfStudy!$E18&lt;&gt;"SEM/UEM",PlanOfStudy!$E18&lt;&gt;"",$P7&lt;&gt;"")</f>
        <v>0</v>
      </c>
      <c r="Z7" s="22" t="str" cm="1">
        <f t="array" ref="Z7">IF(AO7,1,IFERROR(IF(FIND(Z$5,_xlfn.XLOOKUP($S7,Courses!$B$2:B$1000, Courses!$X$2:X$1000))&gt;=0,1,""),""))</f>
        <v/>
      </c>
      <c r="AA7" s="22" t="str" cm="1">
        <f t="array" ref="AA7">IF(AP7,1,IFERROR(IF(AND(FIND(AA$5,_xlfn.XLOOKUP($S7,Courses!$B$2:B$1000, Courses!$X$2:X$1000))&gt;=0,OR(NOT($Y7),AA$3)),1,""),""))</f>
        <v/>
      </c>
      <c r="AB7" s="22" t="str" cm="1">
        <f t="array" ref="AB7">IF(AQ7,1,IFERROR(IF(AND(FIND(AB$5,_xlfn.XLOOKUP($S7,Courses!$B$2:B$1000, Courses!$X$2:X$1000))&gt;=0,OR(NOT($Y7),AB$3)),1,""),""))</f>
        <v/>
      </c>
      <c r="AC7" s="22" t="str" cm="1">
        <f t="array" ref="AC7">IF(AR7,1,IFERROR(IF(AND(FIND(AC$5,_xlfn.XLOOKUP($S7,Courses!$B$2:B$1000, Courses!$X$2:X$1000))&gt;=0,OR(NOT($Y7),AC$3)),1,""),""))</f>
        <v/>
      </c>
      <c r="AD7" s="22" t="str" cm="1">
        <f t="array" ref="AD7">IF(AS7,1,IFERROR(IF(AND(FIND(AD$5,_xlfn.XLOOKUP($S7,Courses!$B$2:B$1000, Courses!$X$2:X$1000))&gt;=0,OR(NOT($Y7),AD$3)),1,""),""))</f>
        <v/>
      </c>
      <c r="AE7" s="22" t="str" cm="1">
        <f t="array" ref="AE7">IF(AT7,1,IFERROR(IF(AND(FIND(AE$5,_xlfn.XLOOKUP($S7,Courses!$B$2:B$1000, Courses!$X$2:X$1000))&gt;=0,OR(NOT($Y7),AE$3)),1,""),""))</f>
        <v/>
      </c>
      <c r="AF7" s="22" t="str" cm="1">
        <f t="array" ref="AF7">IF(AU7,1,IFERROR(IF(AND(FIND(AF$5,_xlfn.XLOOKUP($S7,Courses!$B$2:B$1000, Courses!$X$2:X$1000))&gt;=0,OR(NOT($Y7),AF$3)),1,""),""))</f>
        <v/>
      </c>
      <c r="AG7" s="22" t="str" cm="1">
        <f t="array" ref="AG7">IF(AV7,1,IFERROR(IF(AND(FIND(AG$5,_xlfn.XLOOKUP($S7,Courses!$B$2:B$1000, Courses!$X$2:X$1000))&gt;=0,OR(NOT($Y7),AG$3)),1,""),""))</f>
        <v/>
      </c>
      <c r="AH7" s="22" t="str" cm="1">
        <f t="array" ref="AH7">IF(AW7,1,IFERROR(IF(AND(FIND(AH$5,_xlfn.XLOOKUP($S7,Courses!$B$2:B$1000, Courses!$X$2:X$1000))&gt;=0,OR(NOT($Y7),AH$3)),1,""),""))</f>
        <v/>
      </c>
      <c r="AI7" s="22" t="str" cm="1">
        <f t="array" ref="AI7">IF(AX7,1,IFERROR(IF(AND(FIND(AI$5,_xlfn.XLOOKUP($S7,Courses!$B$2:B$1000, Courses!$X$2:X$1000))&gt;=0,OR(NOT($Y7),AI$3)),1,""),""))</f>
        <v/>
      </c>
      <c r="AJ7" s="22" t="str" cm="1">
        <f t="array" ref="AJ7">IF(AY7,1,IFERROR(IF(AND(FIND(AJ$5,_xlfn.XLOOKUP($S7,Courses!$B$2:B$1000, Courses!$X$2:X$1000))&gt;=0,OR(NOT($Y7),AJ$3)),1,""),""))</f>
        <v/>
      </c>
      <c r="AK7" s="22" t="str" cm="1">
        <f t="array" ref="AK7">IF(AZ7,1,IFERROR(IF(FIND(AK$5,_xlfn.XLOOKUP($S7,Courses!$B$2:B$1000, Courses!$X$2:X$1000))&gt;=0,1,NA()),IF(AND(Q7="CS91R",$B$9),1,"")))</f>
        <v/>
      </c>
      <c r="AN7" s="22" t="str">
        <f>IF(AND(PlanOfStudy!$F18&lt;&gt;"",$V7),LOWER(SUBSTITUTE(PlanOfStudy!$F18, " ", "")),"")</f>
        <v/>
      </c>
      <c r="AO7" s="22" t="b">
        <f t="shared" ref="AO7:AO16" si="4">ISNUMBER(FIND(AO$5,$AN7))</f>
        <v>0</v>
      </c>
      <c r="AP7" s="22" t="b">
        <f t="shared" si="0"/>
        <v>0</v>
      </c>
      <c r="AQ7" s="22" t="b">
        <f t="shared" si="0"/>
        <v>0</v>
      </c>
      <c r="AR7" s="22" t="b">
        <f t="shared" si="0"/>
        <v>0</v>
      </c>
      <c r="AS7" s="22" t="b">
        <f t="shared" si="0"/>
        <v>0</v>
      </c>
      <c r="AT7" s="22" t="b">
        <f t="shared" si="0"/>
        <v>0</v>
      </c>
      <c r="AU7" s="22" t="b">
        <f t="shared" si="0"/>
        <v>0</v>
      </c>
      <c r="AV7" s="22" t="b">
        <f t="shared" si="0"/>
        <v>0</v>
      </c>
      <c r="AW7" s="22" t="b">
        <f t="shared" si="0"/>
        <v>0</v>
      </c>
      <c r="AX7" s="22" t="b">
        <f t="shared" si="0"/>
        <v>0</v>
      </c>
      <c r="AY7" s="22" t="b">
        <f t="shared" si="0"/>
        <v>0</v>
      </c>
      <c r="AZ7" s="22" t="b">
        <f t="shared" si="0"/>
        <v>0</v>
      </c>
    </row>
    <row r="8" spans="1:52" x14ac:dyDescent="0.15">
      <c r="A8" t="s">
        <v>74</v>
      </c>
      <c r="B8" s="22" t="b">
        <f>$B$5="Joint"</f>
        <v>0</v>
      </c>
      <c r="H8" s="1" t="s">
        <v>17</v>
      </c>
      <c r="I8" s="6">
        <v>3</v>
      </c>
      <c r="J8" s="6"/>
      <c r="L8" t="s">
        <v>25</v>
      </c>
      <c r="M8">
        <v>4</v>
      </c>
      <c r="O8">
        <v>3</v>
      </c>
      <c r="P8" s="22" t="str">
        <f>UPPER(SUBSTITUTE(IF(OR(PlanOfStudy!$C19="None",$O8&gt;$B$13),"",PlanOfStudy!$C19), " ", ""))</f>
        <v/>
      </c>
      <c r="Q8" s="22" t="str">
        <f>_xlfn.XLOOKUP($P8,Courses!A:A,Courses!A:A,_xlfn.XLOOKUP($P8,Courses!E:E,Courses!A:A,_xlfn.XLOOKUP($P8,Courses!F:F,Courses!A:A,_xlfn.XLOOKUP($P8,Courses!G:G,Courses!A:A,""))))</f>
        <v/>
      </c>
      <c r="R8" s="22" t="str">
        <f>Q8&amp;":"&amp;IF(PlanOfStudy!D19&lt;&gt;"",PlanOfStudy!D19,"")</f>
        <v>:</v>
      </c>
      <c r="S8" s="22" t="str">
        <f>_xlfn.XLOOKUP(R8,Courses!B:B,Courses!B:B,_xlfn.XLOOKUP(Q8&amp;":",Courses!B:B,Courses!B:B,""))</f>
        <v>:</v>
      </c>
      <c r="T8" s="22" t="str">
        <f>IF(PlanOfStudy!D19&lt;&gt;"",_xlfn.XLOOKUP(PlanOfStudy!D19,$L$5:$L$43,$M$5:$M$43),"")</f>
        <v/>
      </c>
      <c r="U8" s="22" t="b">
        <f>OR(AND(P8&lt;&gt;"",COUNTIF($P$6:$P7,"="&amp;$P8)&gt;0),AND(Q8&lt;&gt;"",COUNTIF($Q$6:$Q7,"="&amp;$Q8)&gt;0))</f>
        <v>0</v>
      </c>
      <c r="V8" s="22" t="b">
        <f t="shared" si="1"/>
        <v>0</v>
      </c>
      <c r="W8" s="22" t="b">
        <f t="shared" si="2"/>
        <v>0</v>
      </c>
      <c r="X8" s="22" t="b">
        <f t="shared" si="3"/>
        <v>0</v>
      </c>
      <c r="Y8" s="22" t="b">
        <f>AND(PlanOfStudy!$E19&lt;&gt;"Letter",PlanOfStudy!$E19&lt;&gt;"SEM/UEM",PlanOfStudy!$E19&lt;&gt;"",$P8&lt;&gt;"")</f>
        <v>0</v>
      </c>
      <c r="Z8" s="22" t="str" cm="1">
        <f t="array" ref="Z8">IF(AO8,1,IFERROR(IF(FIND(Z$5,_xlfn.XLOOKUP($S8,Courses!$B$2:B$1000, Courses!$X$2:X$1000))&gt;=0,1,""),""))</f>
        <v/>
      </c>
      <c r="AA8" s="22" t="str" cm="1">
        <f t="array" ref="AA8">IF(AP8,1,IFERROR(IF(AND(FIND(AA$5,_xlfn.XLOOKUP($S8,Courses!$B$2:B$1000, Courses!$X$2:X$1000))&gt;=0,OR(NOT($Y8),AA$3)),1,""),""))</f>
        <v/>
      </c>
      <c r="AB8" s="22" t="str" cm="1">
        <f t="array" ref="AB8">IF(AQ8,1,IFERROR(IF(AND(FIND(AB$5,_xlfn.XLOOKUP($S8,Courses!$B$2:B$1000, Courses!$X$2:X$1000))&gt;=0,OR(NOT($Y8),AB$3)),1,""),""))</f>
        <v/>
      </c>
      <c r="AC8" s="22" t="str" cm="1">
        <f t="array" ref="AC8">IF(AR8,1,IFERROR(IF(AND(FIND(AC$5,_xlfn.XLOOKUP($S8,Courses!$B$2:B$1000, Courses!$X$2:X$1000))&gt;=0,OR(NOT($Y8),AC$3)),1,""),""))</f>
        <v/>
      </c>
      <c r="AD8" s="22" t="str" cm="1">
        <f t="array" ref="AD8">IF(AS8,1,IFERROR(IF(AND(FIND(AD$5,_xlfn.XLOOKUP($S8,Courses!$B$2:B$1000, Courses!$X$2:X$1000))&gt;=0,OR(NOT($Y8),AD$3)),1,""),""))</f>
        <v/>
      </c>
      <c r="AE8" s="22" t="str" cm="1">
        <f t="array" ref="AE8">IF(AT8,1,IFERROR(IF(AND(FIND(AE$5,_xlfn.XLOOKUP($S8,Courses!$B$2:B$1000, Courses!$X$2:X$1000))&gt;=0,OR(NOT($Y8),AE$3)),1,""),""))</f>
        <v/>
      </c>
      <c r="AF8" s="22" t="str" cm="1">
        <f t="array" ref="AF8">IF(AU8,1,IFERROR(IF(AND(FIND(AF$5,_xlfn.XLOOKUP($S8,Courses!$B$2:B$1000, Courses!$X$2:X$1000))&gt;=0,OR(NOT($Y8),AF$3)),1,""),""))</f>
        <v/>
      </c>
      <c r="AG8" s="22" t="str" cm="1">
        <f t="array" ref="AG8">IF(AV8,1,IFERROR(IF(AND(FIND(AG$5,_xlfn.XLOOKUP($S8,Courses!$B$2:B$1000, Courses!$X$2:X$1000))&gt;=0,OR(NOT($Y8),AG$3)),1,""),""))</f>
        <v/>
      </c>
      <c r="AH8" s="22" t="str" cm="1">
        <f t="array" ref="AH8">IF(AW8,1,IFERROR(IF(AND(FIND(AH$5,_xlfn.XLOOKUP($S8,Courses!$B$2:B$1000, Courses!$X$2:X$1000))&gt;=0,OR(NOT($Y8),AH$3)),1,""),""))</f>
        <v/>
      </c>
      <c r="AI8" s="22" t="str" cm="1">
        <f t="array" ref="AI8">IF(AX8,1,IFERROR(IF(AND(FIND(AI$5,_xlfn.XLOOKUP($S8,Courses!$B$2:B$1000, Courses!$X$2:X$1000))&gt;=0,OR(NOT($Y8),AI$3)),1,""),""))</f>
        <v/>
      </c>
      <c r="AJ8" s="22" t="str" cm="1">
        <f t="array" ref="AJ8">IF(AY8,1,IFERROR(IF(AND(FIND(AJ$5,_xlfn.XLOOKUP($S8,Courses!$B$2:B$1000, Courses!$X$2:X$1000))&gt;=0,OR(NOT($Y8),AJ$3)),1,""),""))</f>
        <v/>
      </c>
      <c r="AK8" s="22" t="str" cm="1">
        <f t="array" ref="AK8">IF(AZ8,1,IFERROR(IF(FIND(AK$5,_xlfn.XLOOKUP($S8,Courses!$B$2:B$1000, Courses!$X$2:X$1000))&gt;=0,1,NA()),IF(AND(Q8="CS91R",$B$9),1,"")))</f>
        <v/>
      </c>
      <c r="AN8" s="22" t="str">
        <f>IF(AND(PlanOfStudy!$F19&lt;&gt;"",$V8),LOWER(SUBSTITUTE(PlanOfStudy!$F19, " ", "")),"")</f>
        <v/>
      </c>
      <c r="AO8" s="22" t="b">
        <f t="shared" si="4"/>
        <v>0</v>
      </c>
      <c r="AP8" s="22" t="b">
        <f t="shared" si="0"/>
        <v>0</v>
      </c>
      <c r="AQ8" s="22" t="b">
        <f t="shared" si="0"/>
        <v>0</v>
      </c>
      <c r="AR8" s="22" t="b">
        <f t="shared" si="0"/>
        <v>0</v>
      </c>
      <c r="AS8" s="22" t="b">
        <f t="shared" si="0"/>
        <v>0</v>
      </c>
      <c r="AT8" s="22" t="b">
        <f t="shared" si="0"/>
        <v>0</v>
      </c>
      <c r="AU8" s="22" t="b">
        <f t="shared" si="0"/>
        <v>0</v>
      </c>
      <c r="AV8" s="22" t="b">
        <f t="shared" si="0"/>
        <v>0</v>
      </c>
      <c r="AW8" s="22" t="b">
        <f t="shared" si="0"/>
        <v>0</v>
      </c>
      <c r="AX8" s="22" t="b">
        <f t="shared" si="0"/>
        <v>0</v>
      </c>
      <c r="AY8" s="22" t="b">
        <f t="shared" si="0"/>
        <v>0</v>
      </c>
      <c r="AZ8" s="22" t="b">
        <f t="shared" si="0"/>
        <v>0</v>
      </c>
    </row>
    <row r="9" spans="1:52" x14ac:dyDescent="0.15">
      <c r="A9" t="s">
        <v>216</v>
      </c>
      <c r="B9" s="22" t="b">
        <f>OR(B7,B8)</f>
        <v>0</v>
      </c>
      <c r="H9" s="1" t="s">
        <v>11</v>
      </c>
      <c r="I9" s="6">
        <v>2.67</v>
      </c>
      <c r="J9" s="6"/>
      <c r="L9" t="s">
        <v>26</v>
      </c>
      <c r="M9">
        <v>5</v>
      </c>
      <c r="O9">
        <v>4</v>
      </c>
      <c r="P9" s="22" t="str">
        <f>UPPER(SUBSTITUTE(IF(OR(PlanOfStudy!$C20="None",$O9&gt;$B$13),"",PlanOfStudy!$C20), " ", ""))</f>
        <v/>
      </c>
      <c r="Q9" s="22" t="str">
        <f>_xlfn.XLOOKUP($P9,Courses!A:A,Courses!A:A,_xlfn.XLOOKUP($P9,Courses!E:E,Courses!A:A,_xlfn.XLOOKUP($P9,Courses!F:F,Courses!A:A,_xlfn.XLOOKUP($P9,Courses!G:G,Courses!A:A,""))))</f>
        <v/>
      </c>
      <c r="R9" s="22" t="str">
        <f>Q9&amp;":"&amp;IF(PlanOfStudy!D20&lt;&gt;"",PlanOfStudy!D20,"")</f>
        <v>:</v>
      </c>
      <c r="S9" s="22" t="str">
        <f>_xlfn.XLOOKUP(R9,Courses!B:B,Courses!B:B,_xlfn.XLOOKUP(Q9&amp;":",Courses!B:B,Courses!B:B,""))</f>
        <v>:</v>
      </c>
      <c r="T9" s="22" t="str">
        <f>IF(PlanOfStudy!D20&lt;&gt;"",_xlfn.XLOOKUP(PlanOfStudy!D20,$L$5:$L$43,$M$5:$M$43),"")</f>
        <v/>
      </c>
      <c r="U9" s="22" t="b">
        <f>OR(AND(P9&lt;&gt;"",COUNTIF($P$6:$P8,"="&amp;$P9)&gt;0),AND(Q9&lt;&gt;"",COUNTIF($Q$6:$Q8,"="&amp;$Q9)&gt;0))</f>
        <v>0</v>
      </c>
      <c r="V9" s="22" t="b">
        <f t="shared" si="1"/>
        <v>0</v>
      </c>
      <c r="W9" s="22" t="b">
        <f t="shared" si="2"/>
        <v>0</v>
      </c>
      <c r="X9" s="22" t="b">
        <f t="shared" si="3"/>
        <v>0</v>
      </c>
      <c r="Y9" s="22" t="b">
        <f>AND(PlanOfStudy!$E20&lt;&gt;"Letter",PlanOfStudy!$E20&lt;&gt;"SEM/UEM",PlanOfStudy!$E20&lt;&gt;"",$P9&lt;&gt;"")</f>
        <v>0</v>
      </c>
      <c r="Z9" s="22" t="str" cm="1">
        <f t="array" ref="Z9">IF(AO9,1,IFERROR(IF(FIND(Z$5,_xlfn.XLOOKUP($S9,Courses!$B$2:B$1000, Courses!$X$2:X$1000))&gt;=0,1,""),""))</f>
        <v/>
      </c>
      <c r="AA9" s="22" t="str" cm="1">
        <f t="array" ref="AA9">IF(AP9,1,IFERROR(IF(AND(FIND(AA$5,_xlfn.XLOOKUP($S9,Courses!$B$2:B$1000, Courses!$X$2:X$1000))&gt;=0,OR(NOT($Y9),AA$3)),1,""),""))</f>
        <v/>
      </c>
      <c r="AB9" s="22" t="str" cm="1">
        <f t="array" ref="AB9">IF(AQ9,1,IFERROR(IF(AND(FIND(AB$5,_xlfn.XLOOKUP($S9,Courses!$B$2:B$1000, Courses!$X$2:X$1000))&gt;=0,OR(NOT($Y9),AB$3)),1,""),""))</f>
        <v/>
      </c>
      <c r="AC9" s="22" t="str" cm="1">
        <f t="array" ref="AC9">IF(AR9,1,IFERROR(IF(AND(FIND(AC$5,_xlfn.XLOOKUP($S9,Courses!$B$2:B$1000, Courses!$X$2:X$1000))&gt;=0,OR(NOT($Y9),AC$3)),1,""),""))</f>
        <v/>
      </c>
      <c r="AD9" s="22" t="str" cm="1">
        <f t="array" ref="AD9">IF(AS9,1,IFERROR(IF(AND(FIND(AD$5,_xlfn.XLOOKUP($S9,Courses!$B$2:B$1000, Courses!$X$2:X$1000))&gt;=0,OR(NOT($Y9),AD$3)),1,""),""))</f>
        <v/>
      </c>
      <c r="AE9" s="22" t="str" cm="1">
        <f t="array" ref="AE9">IF(AT9,1,IFERROR(IF(AND(FIND(AE$5,_xlfn.XLOOKUP($S9,Courses!$B$2:B$1000, Courses!$X$2:X$1000))&gt;=0,OR(NOT($Y9),AE$3)),1,""),""))</f>
        <v/>
      </c>
      <c r="AF9" s="22" t="str" cm="1">
        <f t="array" ref="AF9">IF(AU9,1,IFERROR(IF(AND(FIND(AF$5,_xlfn.XLOOKUP($S9,Courses!$B$2:B$1000, Courses!$X$2:X$1000))&gt;=0,OR(NOT($Y9),AF$3)),1,""),""))</f>
        <v/>
      </c>
      <c r="AG9" s="22" t="str" cm="1">
        <f t="array" ref="AG9">IF(AV9,1,IFERROR(IF(AND(FIND(AG$5,_xlfn.XLOOKUP($S9,Courses!$B$2:B$1000, Courses!$X$2:X$1000))&gt;=0,OR(NOT($Y9),AG$3)),1,""),""))</f>
        <v/>
      </c>
      <c r="AH9" s="22" t="str" cm="1">
        <f t="array" ref="AH9">IF(AW9,1,IFERROR(IF(AND(FIND(AH$5,_xlfn.XLOOKUP($S9,Courses!$B$2:B$1000, Courses!$X$2:X$1000))&gt;=0,OR(NOT($Y9),AH$3)),1,""),""))</f>
        <v/>
      </c>
      <c r="AI9" s="22" t="str" cm="1">
        <f t="array" ref="AI9">IF(AX9,1,IFERROR(IF(AND(FIND(AI$5,_xlfn.XLOOKUP($S9,Courses!$B$2:B$1000, Courses!$X$2:X$1000))&gt;=0,OR(NOT($Y9),AI$3)),1,""),""))</f>
        <v/>
      </c>
      <c r="AJ9" s="22" t="str" cm="1">
        <f t="array" ref="AJ9">IF(AY9,1,IFERROR(IF(AND(FIND(AJ$5,_xlfn.XLOOKUP($S9,Courses!$B$2:B$1000, Courses!$X$2:X$1000))&gt;=0,OR(NOT($Y9),AJ$3)),1,""),""))</f>
        <v/>
      </c>
      <c r="AK9" s="22" t="str" cm="1">
        <f t="array" ref="AK9">IF(AZ9,1,IFERROR(IF(FIND(AK$5,_xlfn.XLOOKUP($S9,Courses!$B$2:B$1000, Courses!$X$2:X$1000))&gt;=0,1,NA()),IF(AND(Q9="CS91R",$B$9),1,"")))</f>
        <v/>
      </c>
      <c r="AN9" s="22" t="str">
        <f>IF(AND(PlanOfStudy!$F20&lt;&gt;"",$V9),LOWER(SUBSTITUTE(PlanOfStudy!$F20, " ", "")),"")</f>
        <v/>
      </c>
      <c r="AO9" s="22" t="b">
        <f t="shared" si="4"/>
        <v>0</v>
      </c>
      <c r="AP9" s="22" t="b">
        <f t="shared" si="0"/>
        <v>0</v>
      </c>
      <c r="AQ9" s="22" t="b">
        <f t="shared" si="0"/>
        <v>0</v>
      </c>
      <c r="AR9" s="22" t="b">
        <f t="shared" si="0"/>
        <v>0</v>
      </c>
      <c r="AS9" s="22" t="b">
        <f t="shared" si="0"/>
        <v>0</v>
      </c>
      <c r="AT9" s="22" t="b">
        <f t="shared" si="0"/>
        <v>0</v>
      </c>
      <c r="AU9" s="22" t="b">
        <f t="shared" si="0"/>
        <v>0</v>
      </c>
      <c r="AV9" s="22" t="b">
        <f t="shared" si="0"/>
        <v>0</v>
      </c>
      <c r="AW9" s="22" t="b">
        <f t="shared" si="0"/>
        <v>0</v>
      </c>
      <c r="AX9" s="22" t="b">
        <f t="shared" si="0"/>
        <v>0</v>
      </c>
      <c r="AY9" s="22" t="b">
        <f t="shared" si="0"/>
        <v>0</v>
      </c>
      <c r="AZ9" s="22" t="b">
        <f t="shared" si="0"/>
        <v>0</v>
      </c>
    </row>
    <row r="10" spans="1:52" x14ac:dyDescent="0.15">
      <c r="H10" s="1" t="s">
        <v>12</v>
      </c>
      <c r="I10" s="6">
        <v>2.33</v>
      </c>
      <c r="J10" s="6"/>
      <c r="L10" t="s">
        <v>27</v>
      </c>
      <c r="M10">
        <v>6</v>
      </c>
      <c r="O10">
        <v>5</v>
      </c>
      <c r="P10" s="22" t="str">
        <f>UPPER(SUBSTITUTE(IF(OR(PlanOfStudy!$C21="None",$O10&gt;$B$13),"",PlanOfStudy!$C21), " ", ""))</f>
        <v/>
      </c>
      <c r="Q10" s="22" t="str">
        <f>_xlfn.XLOOKUP($P10,Courses!A:A,Courses!A:A,_xlfn.XLOOKUP($P10,Courses!E:E,Courses!A:A,_xlfn.XLOOKUP($P10,Courses!F:F,Courses!A:A,_xlfn.XLOOKUP($P10,Courses!G:G,Courses!A:A,""))))</f>
        <v/>
      </c>
      <c r="R10" s="22" t="str">
        <f>Q10&amp;":"&amp;IF(PlanOfStudy!D21&lt;&gt;"",PlanOfStudy!D21,"")</f>
        <v>:</v>
      </c>
      <c r="S10" s="22" t="str">
        <f>_xlfn.XLOOKUP(R10,Courses!B:B,Courses!B:B,_xlfn.XLOOKUP(Q10&amp;":",Courses!B:B,Courses!B:B,""))</f>
        <v>:</v>
      </c>
      <c r="T10" s="22" t="str">
        <f>IF(PlanOfStudy!D21&lt;&gt;"",_xlfn.XLOOKUP(PlanOfStudy!D21,$L$5:$L$43,$M$5:$M$43),"")</f>
        <v/>
      </c>
      <c r="U10" s="22" t="b">
        <f>OR(AND(P10&lt;&gt;"",COUNTIF($P$6:$P9,"="&amp;$P10)&gt;0),AND(Q10&lt;&gt;"",COUNTIF($Q$6:$Q9,"="&amp;$Q10)&gt;0))</f>
        <v>0</v>
      </c>
      <c r="V10" s="22" t="b">
        <f t="shared" si="1"/>
        <v>0</v>
      </c>
      <c r="W10" s="22" t="b">
        <f t="shared" si="2"/>
        <v>0</v>
      </c>
      <c r="X10" s="22" t="b">
        <f t="shared" si="3"/>
        <v>0</v>
      </c>
      <c r="Y10" s="22" t="b">
        <f>AND(PlanOfStudy!$E21&lt;&gt;"Letter",PlanOfStudy!$E21&lt;&gt;"SEM/UEM",PlanOfStudy!$E21&lt;&gt;"",$P10&lt;&gt;"")</f>
        <v>0</v>
      </c>
      <c r="Z10" s="22" t="str" cm="1">
        <f t="array" ref="Z10">IF(AO10,1,IFERROR(IF(FIND(Z$5,_xlfn.XLOOKUP($S10,Courses!$B$2:B$1000, Courses!$X$2:X$1000))&gt;=0,1,""),""))</f>
        <v/>
      </c>
      <c r="AA10" s="22" t="str" cm="1">
        <f t="array" ref="AA10">IF(AP10,1,IFERROR(IF(AND(FIND(AA$5,_xlfn.XLOOKUP($S10,Courses!$B$2:B$1000, Courses!$X$2:X$1000))&gt;=0,OR(NOT($Y10),AA$3)),1,""),""))</f>
        <v/>
      </c>
      <c r="AB10" s="22" t="str" cm="1">
        <f t="array" ref="AB10">IF(AQ10,1,IFERROR(IF(AND(FIND(AB$5,_xlfn.XLOOKUP($S10,Courses!$B$2:B$1000, Courses!$X$2:X$1000))&gt;=0,OR(NOT($Y10),AB$3)),1,""),""))</f>
        <v/>
      </c>
      <c r="AC10" s="22" t="str" cm="1">
        <f t="array" ref="AC10">IF(AR10,1,IFERROR(IF(AND(FIND(AC$5,_xlfn.XLOOKUP($S10,Courses!$B$2:B$1000, Courses!$X$2:X$1000))&gt;=0,OR(NOT($Y10),AC$3)),1,""),""))</f>
        <v/>
      </c>
      <c r="AD10" s="22" t="str" cm="1">
        <f t="array" ref="AD10">IF(AS10,1,IFERROR(IF(AND(FIND(AD$5,_xlfn.XLOOKUP($S10,Courses!$B$2:B$1000, Courses!$X$2:X$1000))&gt;=0,OR(NOT($Y10),AD$3)),1,""),""))</f>
        <v/>
      </c>
      <c r="AE10" s="22" t="str" cm="1">
        <f t="array" ref="AE10">IF(AT10,1,IFERROR(IF(AND(FIND(AE$5,_xlfn.XLOOKUP($S10,Courses!$B$2:B$1000, Courses!$X$2:X$1000))&gt;=0,OR(NOT($Y10),AE$3)),1,""),""))</f>
        <v/>
      </c>
      <c r="AF10" s="22" t="str" cm="1">
        <f t="array" ref="AF10">IF(AU10,1,IFERROR(IF(AND(FIND(AF$5,_xlfn.XLOOKUP($S10,Courses!$B$2:B$1000, Courses!$X$2:X$1000))&gt;=0,OR(NOT($Y10),AF$3)),1,""),""))</f>
        <v/>
      </c>
      <c r="AG10" s="22" t="str" cm="1">
        <f t="array" ref="AG10">IF(AV10,1,IFERROR(IF(AND(FIND(AG$5,_xlfn.XLOOKUP($S10,Courses!$B$2:B$1000, Courses!$X$2:X$1000))&gt;=0,OR(NOT($Y10),AG$3)),1,""),""))</f>
        <v/>
      </c>
      <c r="AH10" s="22" t="str" cm="1">
        <f t="array" ref="AH10">IF(AW10,1,IFERROR(IF(AND(FIND(AH$5,_xlfn.XLOOKUP($S10,Courses!$B$2:B$1000, Courses!$X$2:X$1000))&gt;=0,OR(NOT($Y10),AH$3)),1,""),""))</f>
        <v/>
      </c>
      <c r="AI10" s="22" t="str" cm="1">
        <f t="array" ref="AI10">IF(AX10,1,IFERROR(IF(AND(FIND(AI$5,_xlfn.XLOOKUP($S10,Courses!$B$2:B$1000, Courses!$X$2:X$1000))&gt;=0,OR(NOT($Y10),AI$3)),1,""),""))</f>
        <v/>
      </c>
      <c r="AJ10" s="22" t="str" cm="1">
        <f t="array" ref="AJ10">IF(AY10,1,IFERROR(IF(AND(FIND(AJ$5,_xlfn.XLOOKUP($S10,Courses!$B$2:B$1000, Courses!$X$2:X$1000))&gt;=0,OR(NOT($Y10),AJ$3)),1,""),""))</f>
        <v/>
      </c>
      <c r="AK10" s="22" t="str" cm="1">
        <f t="array" ref="AK10">IF(AZ10,1,IFERROR(IF(FIND(AK$5,_xlfn.XLOOKUP($S10,Courses!$B$2:B$1000, Courses!$X$2:X$1000))&gt;=0,1,NA()),IF(AND(Q10="CS91R",$B$9),1,"")))</f>
        <v/>
      </c>
      <c r="AN10" s="22" t="str">
        <f>IF(AND(PlanOfStudy!$F21&lt;&gt;"",$V10),LOWER(SUBSTITUTE(PlanOfStudy!$F21, " ", "")),"")</f>
        <v/>
      </c>
      <c r="AO10" s="22" t="b">
        <f t="shared" si="4"/>
        <v>0</v>
      </c>
      <c r="AP10" s="22" t="b">
        <f t="shared" si="0"/>
        <v>0</v>
      </c>
      <c r="AQ10" s="22" t="b">
        <f t="shared" si="0"/>
        <v>0</v>
      </c>
      <c r="AR10" s="22" t="b">
        <f t="shared" si="0"/>
        <v>0</v>
      </c>
      <c r="AS10" s="22" t="b">
        <f t="shared" si="0"/>
        <v>0</v>
      </c>
      <c r="AT10" s="22" t="b">
        <f t="shared" si="0"/>
        <v>0</v>
      </c>
      <c r="AU10" s="22" t="b">
        <f t="shared" si="0"/>
        <v>0</v>
      </c>
      <c r="AV10" s="22" t="b">
        <f t="shared" si="0"/>
        <v>0</v>
      </c>
      <c r="AW10" s="22" t="b">
        <f t="shared" si="0"/>
        <v>0</v>
      </c>
      <c r="AX10" s="22" t="b">
        <f t="shared" si="0"/>
        <v>0</v>
      </c>
      <c r="AY10" s="22" t="b">
        <f t="shared" si="0"/>
        <v>0</v>
      </c>
      <c r="AZ10" s="22" t="b">
        <f t="shared" si="0"/>
        <v>0</v>
      </c>
    </row>
    <row r="11" spans="1:52" x14ac:dyDescent="0.15">
      <c r="H11" s="1" t="s">
        <v>18</v>
      </c>
      <c r="I11" s="6">
        <v>2</v>
      </c>
      <c r="J11" s="6"/>
      <c r="L11" t="s">
        <v>28</v>
      </c>
      <c r="M11">
        <v>7</v>
      </c>
      <c r="O11">
        <v>6</v>
      </c>
      <c r="P11" s="22" t="str">
        <f>UPPER(SUBSTITUTE(IF(OR(PlanOfStudy!$C22="None",$O11&gt;$B$13),"",PlanOfStudy!$C22), " ", ""))</f>
        <v/>
      </c>
      <c r="Q11" s="22" t="str">
        <f>_xlfn.XLOOKUP($P11,Courses!A:A,Courses!A:A,_xlfn.XLOOKUP($P11,Courses!E:E,Courses!A:A,_xlfn.XLOOKUP($P11,Courses!F:F,Courses!A:A,_xlfn.XLOOKUP($P11,Courses!G:G,Courses!A:A,""))))</f>
        <v/>
      </c>
      <c r="R11" s="22" t="str">
        <f>Q11&amp;":"&amp;IF(PlanOfStudy!D22&lt;&gt;"",PlanOfStudy!D22,"")</f>
        <v>:</v>
      </c>
      <c r="S11" s="22" t="str">
        <f>_xlfn.XLOOKUP(R11,Courses!B:B,Courses!B:B,_xlfn.XLOOKUP(Q11&amp;":",Courses!B:B,Courses!B:B,""))</f>
        <v>:</v>
      </c>
      <c r="T11" s="22" t="str">
        <f>IF(PlanOfStudy!D22&lt;&gt;"",_xlfn.XLOOKUP(PlanOfStudy!D22,$L$5:$L$43,$M$5:$M$43),"")</f>
        <v/>
      </c>
      <c r="U11" s="22" t="b">
        <f>OR(AND(P11&lt;&gt;"",COUNTIF($P$6:$P10,"="&amp;$P11)&gt;0),AND(Q11&lt;&gt;"",COUNTIF($Q$6:$Q10,"="&amp;$Q11)&gt;0))</f>
        <v>0</v>
      </c>
      <c r="V11" s="22" t="b">
        <f t="shared" si="1"/>
        <v>0</v>
      </c>
      <c r="W11" s="22" t="b">
        <f t="shared" si="2"/>
        <v>0</v>
      </c>
      <c r="X11" s="22" t="b">
        <f t="shared" si="3"/>
        <v>0</v>
      </c>
      <c r="Y11" s="22" t="b">
        <f>AND(PlanOfStudy!$E22&lt;&gt;"Letter",PlanOfStudy!$E22&lt;&gt;"SEM/UEM",PlanOfStudy!$E22&lt;&gt;"",$P11&lt;&gt;"")</f>
        <v>0</v>
      </c>
      <c r="Z11" s="22" t="str" cm="1">
        <f t="array" ref="Z11">IF(AO11,1,IFERROR(IF(FIND(Z$5,_xlfn.XLOOKUP($S11,Courses!$B$2:B$1000, Courses!$X$2:X$1000))&gt;=0,1,""),""))</f>
        <v/>
      </c>
      <c r="AA11" s="22" t="str" cm="1">
        <f t="array" ref="AA11">IF(AP11,1,IFERROR(IF(AND(FIND(AA$5,_xlfn.XLOOKUP($S11,Courses!$B$2:B$1000, Courses!$X$2:X$1000))&gt;=0,OR(NOT($Y11),AA$3)),1,""),""))</f>
        <v/>
      </c>
      <c r="AB11" s="22" t="str" cm="1">
        <f t="array" ref="AB11">IF(AQ11,1,IFERROR(IF(AND(FIND(AB$5,_xlfn.XLOOKUP($S11,Courses!$B$2:B$1000, Courses!$X$2:X$1000))&gt;=0,OR(NOT($Y11),AB$3)),1,""),""))</f>
        <v/>
      </c>
      <c r="AC11" s="22" t="str" cm="1">
        <f t="array" ref="AC11">IF(AR11,1,IFERROR(IF(AND(FIND(AC$5,_xlfn.XLOOKUP($S11,Courses!$B$2:B$1000, Courses!$X$2:X$1000))&gt;=0,OR(NOT($Y11),AC$3)),1,""),""))</f>
        <v/>
      </c>
      <c r="AD11" s="22" t="str" cm="1">
        <f t="array" ref="AD11">IF(AS11,1,IFERROR(IF(AND(FIND(AD$5,_xlfn.XLOOKUP($S11,Courses!$B$2:B$1000, Courses!$X$2:X$1000))&gt;=0,OR(NOT($Y11),AD$3)),1,""),""))</f>
        <v/>
      </c>
      <c r="AE11" s="22" t="str" cm="1">
        <f t="array" ref="AE11">IF(AT11,1,IFERROR(IF(AND(FIND(AE$5,_xlfn.XLOOKUP($S11,Courses!$B$2:B$1000, Courses!$X$2:X$1000))&gt;=0,OR(NOT($Y11),AE$3)),1,""),""))</f>
        <v/>
      </c>
      <c r="AF11" s="22" t="str" cm="1">
        <f t="array" ref="AF11">IF(AU11,1,IFERROR(IF(AND(FIND(AF$5,_xlfn.XLOOKUP($S11,Courses!$B$2:B$1000, Courses!$X$2:X$1000))&gt;=0,OR(NOT($Y11),AF$3)),1,""),""))</f>
        <v/>
      </c>
      <c r="AG11" s="22" t="str" cm="1">
        <f t="array" ref="AG11">IF(AV11,1,IFERROR(IF(AND(FIND(AG$5,_xlfn.XLOOKUP($S11,Courses!$B$2:B$1000, Courses!$X$2:X$1000))&gt;=0,OR(NOT($Y11),AG$3)),1,""),""))</f>
        <v/>
      </c>
      <c r="AH11" s="22" t="str" cm="1">
        <f t="array" ref="AH11">IF(AW11,1,IFERROR(IF(AND(FIND(AH$5,_xlfn.XLOOKUP($S11,Courses!$B$2:B$1000, Courses!$X$2:X$1000))&gt;=0,OR(NOT($Y11),AH$3)),1,""),""))</f>
        <v/>
      </c>
      <c r="AI11" s="22" t="str" cm="1">
        <f t="array" ref="AI11">IF(AX11,1,IFERROR(IF(AND(FIND(AI$5,_xlfn.XLOOKUP($S11,Courses!$B$2:B$1000, Courses!$X$2:X$1000))&gt;=0,OR(NOT($Y11),AI$3)),1,""),""))</f>
        <v/>
      </c>
      <c r="AJ11" s="22" t="str" cm="1">
        <f t="array" ref="AJ11">IF(AY11,1,IFERROR(IF(AND(FIND(AJ$5,_xlfn.XLOOKUP($S11,Courses!$B$2:B$1000, Courses!$X$2:X$1000))&gt;=0,OR(NOT($Y11),AJ$3)),1,""),""))</f>
        <v/>
      </c>
      <c r="AK11" s="22" t="str" cm="1">
        <f t="array" ref="AK11">IF(AZ11,1,IFERROR(IF(FIND(AK$5,_xlfn.XLOOKUP($S11,Courses!$B$2:B$1000, Courses!$X$2:X$1000))&gt;=0,1,NA()),IF(AND(Q11="CS91R",$B$9),1,"")))</f>
        <v/>
      </c>
      <c r="AN11" s="22" t="str">
        <f>IF(AND(PlanOfStudy!$F22&lt;&gt;"",$V11),LOWER(SUBSTITUTE(PlanOfStudy!$F22, " ", "")),"")</f>
        <v/>
      </c>
      <c r="AO11" s="22" t="b">
        <f t="shared" si="4"/>
        <v>0</v>
      </c>
      <c r="AP11" s="22" t="b">
        <f t="shared" si="0"/>
        <v>0</v>
      </c>
      <c r="AQ11" s="22" t="b">
        <f t="shared" si="0"/>
        <v>0</v>
      </c>
      <c r="AR11" s="22" t="b">
        <f t="shared" si="0"/>
        <v>0</v>
      </c>
      <c r="AS11" s="22" t="b">
        <f t="shared" si="0"/>
        <v>0</v>
      </c>
      <c r="AT11" s="22" t="b">
        <f t="shared" si="0"/>
        <v>0</v>
      </c>
      <c r="AU11" s="22" t="b">
        <f t="shared" si="0"/>
        <v>0</v>
      </c>
      <c r="AV11" s="22" t="b">
        <f t="shared" si="0"/>
        <v>0</v>
      </c>
      <c r="AW11" s="22" t="b">
        <f t="shared" si="0"/>
        <v>0</v>
      </c>
      <c r="AX11" s="22" t="b">
        <f t="shared" si="0"/>
        <v>0</v>
      </c>
      <c r="AY11" s="22" t="b">
        <f t="shared" si="0"/>
        <v>0</v>
      </c>
      <c r="AZ11" s="22" t="b">
        <f t="shared" si="0"/>
        <v>0</v>
      </c>
    </row>
    <row r="12" spans="1:52" x14ac:dyDescent="0.15">
      <c r="B12" s="15" t="s">
        <v>224</v>
      </c>
      <c r="C12" s="15" t="s">
        <v>225</v>
      </c>
      <c r="D12" s="15" t="s">
        <v>193</v>
      </c>
      <c r="H12" s="1" t="s">
        <v>13</v>
      </c>
      <c r="I12" s="6">
        <v>1.67</v>
      </c>
      <c r="J12" s="6"/>
      <c r="L12" t="s">
        <v>29</v>
      </c>
      <c r="M12">
        <v>8</v>
      </c>
      <c r="O12">
        <v>7</v>
      </c>
      <c r="P12" s="22" t="str">
        <f>UPPER(SUBSTITUTE(IF(OR(PlanOfStudy!$C23="None",$O12&gt;$B$13),"",PlanOfStudy!$C23), " ", ""))</f>
        <v/>
      </c>
      <c r="Q12" s="22" t="str">
        <f>_xlfn.XLOOKUP($P12,Courses!A:A,Courses!A:A,_xlfn.XLOOKUP($P12,Courses!E:E,Courses!A:A,_xlfn.XLOOKUP($P12,Courses!F:F,Courses!A:A,_xlfn.XLOOKUP($P12,Courses!G:G,Courses!A:A,""))))</f>
        <v/>
      </c>
      <c r="R12" s="22" t="str">
        <f>Q12&amp;":"&amp;IF(PlanOfStudy!D23&lt;&gt;"",PlanOfStudy!D23,"")</f>
        <v>:</v>
      </c>
      <c r="S12" s="22" t="str">
        <f>_xlfn.XLOOKUP(R12,Courses!B:B,Courses!B:B,_xlfn.XLOOKUP(Q12&amp;":",Courses!B:B,Courses!B:B,""))</f>
        <v>:</v>
      </c>
      <c r="T12" s="22" t="str">
        <f>IF(PlanOfStudy!D23&lt;&gt;"",_xlfn.XLOOKUP(PlanOfStudy!D23,$L$5:$L$43,$M$5:$M$43),"")</f>
        <v/>
      </c>
      <c r="U12" s="22" t="b">
        <f>OR(AND(P12&lt;&gt;"",COUNTIF($P$6:$P11,"="&amp;$P12)&gt;0),AND(Q12&lt;&gt;"",COUNTIF($Q$6:$Q11,"="&amp;$Q12)&gt;0))</f>
        <v>0</v>
      </c>
      <c r="V12" s="22" t="b">
        <f t="shared" si="1"/>
        <v>0</v>
      </c>
      <c r="W12" s="22" t="b">
        <f t="shared" si="2"/>
        <v>0</v>
      </c>
      <c r="X12" s="22" t="b">
        <f t="shared" si="3"/>
        <v>0</v>
      </c>
      <c r="Y12" s="22" t="b">
        <f>AND(PlanOfStudy!$E23&lt;&gt;"Letter",PlanOfStudy!$E23&lt;&gt;"SEM/UEM",PlanOfStudy!$E23&lt;&gt;"",$P12&lt;&gt;"")</f>
        <v>0</v>
      </c>
      <c r="Z12" s="22" t="str" cm="1">
        <f t="array" ref="Z12">IF(AO12,1,IFERROR(IF(FIND(Z$5,_xlfn.XLOOKUP($S12,Courses!$B$2:B$1000, Courses!$X$2:X$1000))&gt;=0,1,""),""))</f>
        <v/>
      </c>
      <c r="AA12" s="22" t="str" cm="1">
        <f t="array" ref="AA12">IF(AP12,1,IFERROR(IF(AND(FIND(AA$5,_xlfn.XLOOKUP($S12,Courses!$B$2:B$1000, Courses!$X$2:X$1000))&gt;=0,OR(NOT($Y12),AA$3)),1,""),""))</f>
        <v/>
      </c>
      <c r="AB12" s="22" t="str" cm="1">
        <f t="array" ref="AB12">IF(AQ12,1,IFERROR(IF(AND(FIND(AB$5,_xlfn.XLOOKUP($S12,Courses!$B$2:B$1000, Courses!$X$2:X$1000))&gt;=0,OR(NOT($Y12),AB$3)),1,""),""))</f>
        <v/>
      </c>
      <c r="AC12" s="22" t="str" cm="1">
        <f t="array" ref="AC12">IF(AR12,1,IFERROR(IF(AND(FIND(AC$5,_xlfn.XLOOKUP($S12,Courses!$B$2:B$1000, Courses!$X$2:X$1000))&gt;=0,OR(NOT($Y12),AC$3)),1,""),""))</f>
        <v/>
      </c>
      <c r="AD12" s="22" t="str" cm="1">
        <f t="array" ref="AD12">IF(AS12,1,IFERROR(IF(AND(FIND(AD$5,_xlfn.XLOOKUP($S12,Courses!$B$2:B$1000, Courses!$X$2:X$1000))&gt;=0,OR(NOT($Y12),AD$3)),1,""),""))</f>
        <v/>
      </c>
      <c r="AE12" s="22" t="str" cm="1">
        <f t="array" ref="AE12">IF(AT12,1,IFERROR(IF(AND(FIND(AE$5,_xlfn.XLOOKUP($S12,Courses!$B$2:B$1000, Courses!$X$2:X$1000))&gt;=0,OR(NOT($Y12),AE$3)),1,""),""))</f>
        <v/>
      </c>
      <c r="AF12" s="22" t="str" cm="1">
        <f t="array" ref="AF12">IF(AU12,1,IFERROR(IF(AND(FIND(AF$5,_xlfn.XLOOKUP($S12,Courses!$B$2:B$1000, Courses!$X$2:X$1000))&gt;=0,OR(NOT($Y12),AF$3)),1,""),""))</f>
        <v/>
      </c>
      <c r="AG12" s="22" t="str" cm="1">
        <f t="array" ref="AG12">IF(AV12,1,IFERROR(IF(AND(FIND(AG$5,_xlfn.XLOOKUP($S12,Courses!$B$2:B$1000, Courses!$X$2:X$1000))&gt;=0,OR(NOT($Y12),AG$3)),1,""),""))</f>
        <v/>
      </c>
      <c r="AH12" s="22" t="str" cm="1">
        <f t="array" ref="AH12">IF(AW12,1,IFERROR(IF(AND(FIND(AH$5,_xlfn.XLOOKUP($S12,Courses!$B$2:B$1000, Courses!$X$2:X$1000))&gt;=0,OR(NOT($Y12),AH$3)),1,""),""))</f>
        <v/>
      </c>
      <c r="AI12" s="22" t="str" cm="1">
        <f t="array" ref="AI12">IF(AX12,1,IFERROR(IF(AND(FIND(AI$5,_xlfn.XLOOKUP($S12,Courses!$B$2:B$1000, Courses!$X$2:X$1000))&gt;=0,OR(NOT($Y12),AI$3)),1,""),""))</f>
        <v/>
      </c>
      <c r="AJ12" s="22" t="str" cm="1">
        <f t="array" ref="AJ12">IF(AY12,1,IFERROR(IF(AND(FIND(AJ$5,_xlfn.XLOOKUP($S12,Courses!$B$2:B$1000, Courses!$X$2:X$1000))&gt;=0,OR(NOT($Y12),AJ$3)),1,""),""))</f>
        <v/>
      </c>
      <c r="AK12" s="22" t="str" cm="1">
        <f t="array" ref="AK12">IF(AZ12,1,IFERROR(IF(FIND(AK$5,_xlfn.XLOOKUP($S12,Courses!$B$2:B$1000, Courses!$X$2:X$1000))&gt;=0,1,NA()),IF(AND(Q12="CS91R",$B$9),1,"")))</f>
        <v/>
      </c>
      <c r="AN12" s="22" t="str">
        <f>IF(AND(PlanOfStudy!$F23&lt;&gt;"",$V12),LOWER(SUBSTITUTE(PlanOfStudy!$F23, " ", "")),"")</f>
        <v/>
      </c>
      <c r="AO12" s="22" t="b">
        <f t="shared" si="4"/>
        <v>0</v>
      </c>
      <c r="AP12" s="22" t="b">
        <f t="shared" si="0"/>
        <v>0</v>
      </c>
      <c r="AQ12" s="22" t="b">
        <f t="shared" si="0"/>
        <v>0</v>
      </c>
      <c r="AR12" s="22" t="b">
        <f t="shared" si="0"/>
        <v>0</v>
      </c>
      <c r="AS12" s="22" t="b">
        <f t="shared" si="0"/>
        <v>0</v>
      </c>
      <c r="AT12" s="22" t="b">
        <f t="shared" si="0"/>
        <v>0</v>
      </c>
      <c r="AU12" s="22" t="b">
        <f t="shared" si="0"/>
        <v>0</v>
      </c>
      <c r="AV12" s="22" t="b">
        <f t="shared" si="0"/>
        <v>0</v>
      </c>
      <c r="AW12" s="22" t="b">
        <f t="shared" si="0"/>
        <v>0</v>
      </c>
      <c r="AX12" s="22" t="b">
        <f t="shared" si="0"/>
        <v>0</v>
      </c>
      <c r="AY12" s="22" t="b">
        <f t="shared" si="0"/>
        <v>0</v>
      </c>
      <c r="AZ12" s="22" t="b">
        <f t="shared" si="0"/>
        <v>0</v>
      </c>
    </row>
    <row r="13" spans="1:52" x14ac:dyDescent="0.15">
      <c r="A13" s="15" t="s">
        <v>68</v>
      </c>
      <c r="B13" s="22">
        <f>IF($B$6,11,IF($B$7,8,IF($B$8,8,9)))</f>
        <v>9</v>
      </c>
      <c r="C13" s="22">
        <f>COUNTIF($P$6:$P$16,"&gt;''")</f>
        <v>0</v>
      </c>
      <c r="D13" s="22" t="b">
        <f>B13&lt;=C13</f>
        <v>0</v>
      </c>
      <c r="H13" s="1" t="s">
        <v>14</v>
      </c>
      <c r="I13" s="6">
        <v>1.33</v>
      </c>
      <c r="J13" s="6"/>
      <c r="L13" t="s">
        <v>33</v>
      </c>
      <c r="M13">
        <v>9</v>
      </c>
      <c r="O13">
        <v>8</v>
      </c>
      <c r="P13" s="22" t="str">
        <f>UPPER(SUBSTITUTE(IF(OR(PlanOfStudy!$C24="None",$O13&gt;$B$13),"",PlanOfStudy!$C24), " ", ""))</f>
        <v/>
      </c>
      <c r="Q13" s="22" t="str">
        <f>_xlfn.XLOOKUP($P13,Courses!A:A,Courses!A:A,_xlfn.XLOOKUP($P13,Courses!E:E,Courses!A:A,_xlfn.XLOOKUP($P13,Courses!F:F,Courses!A:A,_xlfn.XLOOKUP($P13,Courses!G:G,Courses!A:A,""))))</f>
        <v/>
      </c>
      <c r="R13" s="22" t="str">
        <f>Q13&amp;":"&amp;IF(PlanOfStudy!D24&lt;&gt;"",PlanOfStudy!D24,"")</f>
        <v>:</v>
      </c>
      <c r="S13" s="22" t="str">
        <f>_xlfn.XLOOKUP(R13,Courses!B:B,Courses!B:B,_xlfn.XLOOKUP(Q13&amp;":",Courses!B:B,Courses!B:B,""))</f>
        <v>:</v>
      </c>
      <c r="T13" s="22" t="str">
        <f>IF(PlanOfStudy!D24&lt;&gt;"",_xlfn.XLOOKUP(PlanOfStudy!D24,$L$5:$L$43,$M$5:$M$43),"")</f>
        <v/>
      </c>
      <c r="U13" s="22" t="b">
        <f>OR(AND(P13&lt;&gt;"",COUNTIF($P$6:$P12,"="&amp;$P13)&gt;0),AND(Q13&lt;&gt;"",COUNTIF($Q$6:$Q12,"="&amp;$Q13)&gt;0))</f>
        <v>0</v>
      </c>
      <c r="V13" s="22" t="b">
        <f t="shared" si="1"/>
        <v>0</v>
      </c>
      <c r="W13" s="22" t="b">
        <f t="shared" si="2"/>
        <v>0</v>
      </c>
      <c r="X13" s="22" t="b">
        <f t="shared" si="3"/>
        <v>0</v>
      </c>
      <c r="Y13" s="22" t="b">
        <f>AND(PlanOfStudy!$E24&lt;&gt;"Letter",PlanOfStudy!$E24&lt;&gt;"SEM/UEM",PlanOfStudy!$E24&lt;&gt;"",$P13&lt;&gt;"")</f>
        <v>0</v>
      </c>
      <c r="Z13" s="22" t="str" cm="1">
        <f t="array" ref="Z13">IF(AO13,1,IFERROR(IF(FIND(Z$5,_xlfn.XLOOKUP($S13,Courses!$B$2:B$1000, Courses!$X$2:X$1000))&gt;=0,1,""),""))</f>
        <v/>
      </c>
      <c r="AA13" s="22" t="str" cm="1">
        <f t="array" ref="AA13">IF(AP13,1,IFERROR(IF(AND(FIND(AA$5,_xlfn.XLOOKUP($S13,Courses!$B$2:B$1000, Courses!$X$2:X$1000))&gt;=0,OR(NOT($Y13),AA$3)),1,""),""))</f>
        <v/>
      </c>
      <c r="AB13" s="22" t="str" cm="1">
        <f t="array" ref="AB13">IF(AQ13,1,IFERROR(IF(AND(FIND(AB$5,_xlfn.XLOOKUP($S13,Courses!$B$2:B$1000, Courses!$X$2:X$1000))&gt;=0,OR(NOT($Y13),AB$3)),1,""),""))</f>
        <v/>
      </c>
      <c r="AC13" s="22" t="str" cm="1">
        <f t="array" ref="AC13">IF(AR13,1,IFERROR(IF(AND(FIND(AC$5,_xlfn.XLOOKUP($S13,Courses!$B$2:B$1000, Courses!$X$2:X$1000))&gt;=0,OR(NOT($Y13),AC$3)),1,""),""))</f>
        <v/>
      </c>
      <c r="AD13" s="22" t="str" cm="1">
        <f t="array" ref="AD13">IF(AS13,1,IFERROR(IF(AND(FIND(AD$5,_xlfn.XLOOKUP($S13,Courses!$B$2:B$1000, Courses!$X$2:X$1000))&gt;=0,OR(NOT($Y13),AD$3)),1,""),""))</f>
        <v/>
      </c>
      <c r="AE13" s="22" t="str" cm="1">
        <f t="array" ref="AE13">IF(AT13,1,IFERROR(IF(AND(FIND(AE$5,_xlfn.XLOOKUP($S13,Courses!$B$2:B$1000, Courses!$X$2:X$1000))&gt;=0,OR(NOT($Y13),AE$3)),1,""),""))</f>
        <v/>
      </c>
      <c r="AF13" s="22" t="str" cm="1">
        <f t="array" ref="AF13">IF(AU13,1,IFERROR(IF(AND(FIND(AF$5,_xlfn.XLOOKUP($S13,Courses!$B$2:B$1000, Courses!$X$2:X$1000))&gt;=0,OR(NOT($Y13),AF$3)),1,""),""))</f>
        <v/>
      </c>
      <c r="AG13" s="22" t="str" cm="1">
        <f t="array" ref="AG13">IF(AV13,1,IFERROR(IF(AND(FIND(AG$5,_xlfn.XLOOKUP($S13,Courses!$B$2:B$1000, Courses!$X$2:X$1000))&gt;=0,OR(NOT($Y13),AG$3)),1,""),""))</f>
        <v/>
      </c>
      <c r="AH13" s="22" t="str" cm="1">
        <f t="array" ref="AH13">IF(AW13,1,IFERROR(IF(AND(FIND(AH$5,_xlfn.XLOOKUP($S13,Courses!$B$2:B$1000, Courses!$X$2:X$1000))&gt;=0,OR(NOT($Y13),AH$3)),1,""),""))</f>
        <v/>
      </c>
      <c r="AI13" s="22" t="str" cm="1">
        <f t="array" ref="AI13">IF(AX13,1,IFERROR(IF(AND(FIND(AI$5,_xlfn.XLOOKUP($S13,Courses!$B$2:B$1000, Courses!$X$2:X$1000))&gt;=0,OR(NOT($Y13),AI$3)),1,""),""))</f>
        <v/>
      </c>
      <c r="AJ13" s="22" t="str" cm="1">
        <f t="array" ref="AJ13">IF(AY13,1,IFERROR(IF(AND(FIND(AJ$5,_xlfn.XLOOKUP($S13,Courses!$B$2:B$1000, Courses!$X$2:X$1000))&gt;=0,OR(NOT($Y13),AJ$3)),1,""),""))</f>
        <v/>
      </c>
      <c r="AK13" s="22" t="str" cm="1">
        <f t="array" ref="AK13">IF(AZ13,1,IFERROR(IF(FIND(AK$5,_xlfn.XLOOKUP($S13,Courses!$B$2:B$1000, Courses!$X$2:X$1000))&gt;=0,1,NA()),IF(AND(Q13="CS91R",$B$9),1,"")))</f>
        <v/>
      </c>
      <c r="AN13" s="22" t="str">
        <f>IF(AND(PlanOfStudy!$F24&lt;&gt;"",$V13),LOWER(SUBSTITUTE(PlanOfStudy!$F24, " ", "")),"")</f>
        <v/>
      </c>
      <c r="AO13" s="22" t="b">
        <f t="shared" si="4"/>
        <v>0</v>
      </c>
      <c r="AP13" s="22" t="b">
        <f t="shared" si="0"/>
        <v>0</v>
      </c>
      <c r="AQ13" s="22" t="b">
        <f t="shared" si="0"/>
        <v>0</v>
      </c>
      <c r="AR13" s="22" t="b">
        <f t="shared" si="0"/>
        <v>0</v>
      </c>
      <c r="AS13" s="22" t="b">
        <f t="shared" si="0"/>
        <v>0</v>
      </c>
      <c r="AT13" s="22" t="b">
        <f t="shared" si="0"/>
        <v>0</v>
      </c>
      <c r="AU13" s="22" t="b">
        <f t="shared" si="0"/>
        <v>0</v>
      </c>
      <c r="AV13" s="22" t="b">
        <f t="shared" si="0"/>
        <v>0</v>
      </c>
      <c r="AW13" s="22" t="b">
        <f t="shared" si="0"/>
        <v>0</v>
      </c>
      <c r="AX13" s="22" t="b">
        <f t="shared" si="0"/>
        <v>0</v>
      </c>
      <c r="AY13" s="22" t="b">
        <f t="shared" si="0"/>
        <v>0</v>
      </c>
      <c r="AZ13" s="22" t="b">
        <f t="shared" si="0"/>
        <v>0</v>
      </c>
    </row>
    <row r="14" spans="1:52" x14ac:dyDescent="0.15">
      <c r="H14" s="1" t="s">
        <v>16</v>
      </c>
      <c r="I14" s="6">
        <v>1</v>
      </c>
      <c r="J14" s="6"/>
      <c r="L14" t="s">
        <v>31</v>
      </c>
      <c r="M14">
        <v>10</v>
      </c>
      <c r="O14">
        <v>9</v>
      </c>
      <c r="P14" s="22" t="str">
        <f>UPPER(SUBSTITUTE(IF(OR(PlanOfStudy!$C25="None",$O14&gt;$B$13),"",PlanOfStudy!$C25), " ", ""))</f>
        <v/>
      </c>
      <c r="Q14" s="22" t="str">
        <f>_xlfn.XLOOKUP($P14,Courses!A:A,Courses!A:A,_xlfn.XLOOKUP($P14,Courses!E:E,Courses!A:A,_xlfn.XLOOKUP($P14,Courses!F:F,Courses!A:A,_xlfn.XLOOKUP($P14,Courses!G:G,Courses!A:A,""))))</f>
        <v/>
      </c>
      <c r="R14" s="22" t="str">
        <f>Q14&amp;":"&amp;IF(PlanOfStudy!D25&lt;&gt;"",PlanOfStudy!D25,"")</f>
        <v>:</v>
      </c>
      <c r="S14" s="22" t="str">
        <f>_xlfn.XLOOKUP(R14,Courses!B:B,Courses!B:B,_xlfn.XLOOKUP(Q14&amp;":",Courses!B:B,Courses!B:B,""))</f>
        <v>:</v>
      </c>
      <c r="T14" s="22" t="str">
        <f>IF(PlanOfStudy!D25&lt;&gt;"",_xlfn.XLOOKUP(PlanOfStudy!D25,$L$5:$L$43,$M$5:$M$43),"")</f>
        <v/>
      </c>
      <c r="U14" s="22" t="b">
        <f>OR(AND(P14&lt;&gt;"",COUNTIF($P$6:$P13,"="&amp;$P14)&gt;0),AND(Q14&lt;&gt;"",COUNTIF($Q$6:$Q13,"="&amp;$Q14)&gt;0))</f>
        <v>0</v>
      </c>
      <c r="V14" s="22" t="b">
        <f t="shared" si="1"/>
        <v>0</v>
      </c>
      <c r="W14" s="22" t="b">
        <f t="shared" si="2"/>
        <v>0</v>
      </c>
      <c r="X14" s="22" t="b">
        <f t="shared" si="3"/>
        <v>0</v>
      </c>
      <c r="Y14" s="22" t="b">
        <f>AND(PlanOfStudy!$E25&lt;&gt;"Letter",PlanOfStudy!$E25&lt;&gt;"SEM/UEM",PlanOfStudy!$E25&lt;&gt;"",$P14&lt;&gt;"")</f>
        <v>0</v>
      </c>
      <c r="Z14" s="22" t="str" cm="1">
        <f t="array" ref="Z14">IF(AO14,1,IFERROR(IF(FIND(Z$5,_xlfn.XLOOKUP($S14,Courses!$B$2:B$1000, Courses!$X$2:X$1000))&gt;=0,1,""),""))</f>
        <v/>
      </c>
      <c r="AA14" s="22" t="str" cm="1">
        <f t="array" ref="AA14">IF(AP14,1,IFERROR(IF(AND(FIND(AA$5,_xlfn.XLOOKUP($S14,Courses!$B$2:B$1000, Courses!$X$2:X$1000))&gt;=0,OR(NOT($Y14),AA$3)),1,""),""))</f>
        <v/>
      </c>
      <c r="AB14" s="22" t="str" cm="1">
        <f t="array" ref="AB14">IF(AQ14,1,IFERROR(IF(AND(FIND(AB$5,_xlfn.XLOOKUP($S14,Courses!$B$2:B$1000, Courses!$X$2:X$1000))&gt;=0,OR(NOT($Y14),AB$3)),1,""),""))</f>
        <v/>
      </c>
      <c r="AC14" s="22" t="str" cm="1">
        <f t="array" ref="AC14">IF(AR14,1,IFERROR(IF(AND(FIND(AC$5,_xlfn.XLOOKUP($S14,Courses!$B$2:B$1000, Courses!$X$2:X$1000))&gt;=0,OR(NOT($Y14),AC$3)),1,""),""))</f>
        <v/>
      </c>
      <c r="AD14" s="22" t="str" cm="1">
        <f t="array" ref="AD14">IF(AS14,1,IFERROR(IF(AND(FIND(AD$5,_xlfn.XLOOKUP($S14,Courses!$B$2:B$1000, Courses!$X$2:X$1000))&gt;=0,OR(NOT($Y14),AD$3)),1,""),""))</f>
        <v/>
      </c>
      <c r="AE14" s="22" t="str" cm="1">
        <f t="array" ref="AE14">IF(AT14,1,IFERROR(IF(AND(FIND(AE$5,_xlfn.XLOOKUP($S14,Courses!$B$2:B$1000, Courses!$X$2:X$1000))&gt;=0,OR(NOT($Y14),AE$3)),1,""),""))</f>
        <v/>
      </c>
      <c r="AF14" s="22" t="str" cm="1">
        <f t="array" ref="AF14">IF(AU14,1,IFERROR(IF(AND(FIND(AF$5,_xlfn.XLOOKUP($S14,Courses!$B$2:B$1000, Courses!$X$2:X$1000))&gt;=0,OR(NOT($Y14),AF$3)),1,""),""))</f>
        <v/>
      </c>
      <c r="AG14" s="22" t="str" cm="1">
        <f t="array" ref="AG14">IF(AV14,1,IFERROR(IF(AND(FIND(AG$5,_xlfn.XLOOKUP($S14,Courses!$B$2:B$1000, Courses!$X$2:X$1000))&gt;=0,OR(NOT($Y14),AG$3)),1,""),""))</f>
        <v/>
      </c>
      <c r="AH14" s="22" t="str" cm="1">
        <f t="array" ref="AH14">IF(AW14,1,IFERROR(IF(AND(FIND(AH$5,_xlfn.XLOOKUP($S14,Courses!$B$2:B$1000, Courses!$X$2:X$1000))&gt;=0,OR(NOT($Y14),AH$3)),1,""),""))</f>
        <v/>
      </c>
      <c r="AI14" s="22" t="str" cm="1">
        <f t="array" ref="AI14">IF(AX14,1,IFERROR(IF(AND(FIND(AI$5,_xlfn.XLOOKUP($S14,Courses!$B$2:B$1000, Courses!$X$2:X$1000))&gt;=0,OR(NOT($Y14),AI$3)),1,""),""))</f>
        <v/>
      </c>
      <c r="AJ14" s="22" t="str" cm="1">
        <f t="array" ref="AJ14">IF(AY14,1,IFERROR(IF(AND(FIND(AJ$5,_xlfn.XLOOKUP($S14,Courses!$B$2:B$1000, Courses!$X$2:X$1000))&gt;=0,OR(NOT($Y14),AJ$3)),1,""),""))</f>
        <v/>
      </c>
      <c r="AK14" s="22" t="str" cm="1">
        <f t="array" ref="AK14">IF(AZ14,1,IFERROR(IF(FIND(AK$5,_xlfn.XLOOKUP($S14,Courses!$B$2:B$1000, Courses!$X$2:X$1000))&gt;=0,1,NA()),IF(AND(Q14="CS91R",$B$9),1,"")))</f>
        <v/>
      </c>
      <c r="AN14" s="22" t="str">
        <f>IF(AND(PlanOfStudy!$F25&lt;&gt;"",$V14),LOWER(SUBSTITUTE(PlanOfStudy!$F25, " ", "")),"")</f>
        <v/>
      </c>
      <c r="AO14" s="22" t="b">
        <f t="shared" si="4"/>
        <v>0</v>
      </c>
      <c r="AP14" s="22" t="b">
        <f t="shared" si="0"/>
        <v>0</v>
      </c>
      <c r="AQ14" s="22" t="b">
        <f t="shared" si="0"/>
        <v>0</v>
      </c>
      <c r="AR14" s="22" t="b">
        <f t="shared" si="0"/>
        <v>0</v>
      </c>
      <c r="AS14" s="22" t="b">
        <f t="shared" si="0"/>
        <v>0</v>
      </c>
      <c r="AT14" s="22" t="b">
        <f t="shared" si="0"/>
        <v>0</v>
      </c>
      <c r="AU14" s="22" t="b">
        <f t="shared" si="0"/>
        <v>0</v>
      </c>
      <c r="AV14" s="22" t="b">
        <f t="shared" si="0"/>
        <v>0</v>
      </c>
      <c r="AW14" s="22" t="b">
        <f t="shared" si="0"/>
        <v>0</v>
      </c>
      <c r="AX14" s="22" t="b">
        <f t="shared" si="0"/>
        <v>0</v>
      </c>
      <c r="AY14" s="22" t="b">
        <f t="shared" si="0"/>
        <v>0</v>
      </c>
      <c r="AZ14" s="22" t="b">
        <f t="shared" si="0"/>
        <v>0</v>
      </c>
    </row>
    <row r="15" spans="1:52" x14ac:dyDescent="0.15">
      <c r="A15" s="15" t="s">
        <v>75</v>
      </c>
      <c r="B15" s="15" t="s">
        <v>76</v>
      </c>
      <c r="C15" s="15" t="s">
        <v>77</v>
      </c>
      <c r="D15" s="15" t="s">
        <v>193</v>
      </c>
      <c r="E15" s="15" t="s">
        <v>223</v>
      </c>
      <c r="H15" s="1" t="s">
        <v>15</v>
      </c>
      <c r="I15" s="6">
        <v>0.67</v>
      </c>
      <c r="J15" s="6"/>
      <c r="L15" t="s">
        <v>30</v>
      </c>
      <c r="M15">
        <v>11</v>
      </c>
      <c r="O15">
        <v>10</v>
      </c>
      <c r="P15" s="22" t="str">
        <f>UPPER(SUBSTITUTE(IF(OR(PlanOfStudy!$C26="None",$O15&gt;$B$13),"",PlanOfStudy!$C26), " ", ""))</f>
        <v/>
      </c>
      <c r="Q15" s="22" t="str">
        <f>_xlfn.XLOOKUP($P15,Courses!A:A,Courses!A:A,_xlfn.XLOOKUP($P15,Courses!E:E,Courses!A:A,_xlfn.XLOOKUP($P15,Courses!F:F,Courses!A:A,_xlfn.XLOOKUP($P15,Courses!G:G,Courses!A:A,""))))</f>
        <v/>
      </c>
      <c r="R15" s="22" t="str">
        <f>Q15&amp;":"&amp;IF(PlanOfStudy!D26&lt;&gt;"",PlanOfStudy!D26,"")</f>
        <v>:</v>
      </c>
      <c r="S15" s="22" t="str">
        <f>_xlfn.XLOOKUP(R15,Courses!B:B,Courses!B:B,_xlfn.XLOOKUP(Q15&amp;":",Courses!B:B,Courses!B:B,""))</f>
        <v>:</v>
      </c>
      <c r="T15" s="22" t="str">
        <f>IF(PlanOfStudy!D26&lt;&gt;"",_xlfn.XLOOKUP(PlanOfStudy!D26,$L$5:$L$43,$M$5:$M$43),"")</f>
        <v/>
      </c>
      <c r="U15" s="22" t="b">
        <f>OR(AND(P15&lt;&gt;"",COUNTIF($P$6:$P14,"="&amp;$P15)&gt;0),AND(Q15&lt;&gt;"",COUNTIF($Q$6:$Q14,"="&amp;$Q15)&gt;0))</f>
        <v>0</v>
      </c>
      <c r="V15" s="22" t="b">
        <f t="shared" si="1"/>
        <v>0</v>
      </c>
      <c r="W15" s="22" t="b">
        <f t="shared" si="2"/>
        <v>0</v>
      </c>
      <c r="X15" s="22" t="b">
        <f t="shared" si="3"/>
        <v>0</v>
      </c>
      <c r="Y15" s="22" t="b">
        <f>AND(PlanOfStudy!$E26&lt;&gt;"Letter",PlanOfStudy!$E26&lt;&gt;"SEM/UEM",PlanOfStudy!$E26&lt;&gt;"",$P15&lt;&gt;"")</f>
        <v>0</v>
      </c>
      <c r="Z15" s="22" t="str" cm="1">
        <f t="array" ref="Z15">IF(AO15,1,IFERROR(IF(FIND(Z$5,_xlfn.XLOOKUP($S15,Courses!$B$2:B$1000, Courses!$X$2:X$1000))&gt;=0,1,""),""))</f>
        <v/>
      </c>
      <c r="AA15" s="22" t="str" cm="1">
        <f t="array" ref="AA15">IF(AP15,1,IFERROR(IF(AND(FIND(AA$5,_xlfn.XLOOKUP($S15,Courses!$B$2:B$1000, Courses!$X$2:X$1000))&gt;=0,OR(NOT($Y15),AA$3)),1,""),""))</f>
        <v/>
      </c>
      <c r="AB15" s="22" t="str" cm="1">
        <f t="array" ref="AB15">IF(AQ15,1,IFERROR(IF(AND(FIND(AB$5,_xlfn.XLOOKUP($S15,Courses!$B$2:B$1000, Courses!$X$2:X$1000))&gt;=0,OR(NOT($Y15),AB$3)),1,""),""))</f>
        <v/>
      </c>
      <c r="AC15" s="22" t="str" cm="1">
        <f t="array" ref="AC15">IF(AR15,1,IFERROR(IF(AND(FIND(AC$5,_xlfn.XLOOKUP($S15,Courses!$B$2:B$1000, Courses!$X$2:X$1000))&gt;=0,OR(NOT($Y15),AC$3)),1,""),""))</f>
        <v/>
      </c>
      <c r="AD15" s="22" t="str" cm="1">
        <f t="array" ref="AD15">IF(AS15,1,IFERROR(IF(AND(FIND(AD$5,_xlfn.XLOOKUP($S15,Courses!$B$2:B$1000, Courses!$X$2:X$1000))&gt;=0,OR(NOT($Y15),AD$3)),1,""),""))</f>
        <v/>
      </c>
      <c r="AE15" s="22" t="str" cm="1">
        <f t="array" ref="AE15">IF(AT15,1,IFERROR(IF(AND(FIND(AE$5,_xlfn.XLOOKUP($S15,Courses!$B$2:B$1000, Courses!$X$2:X$1000))&gt;=0,OR(NOT($Y15),AE$3)),1,""),""))</f>
        <v/>
      </c>
      <c r="AF15" s="22" t="str" cm="1">
        <f t="array" ref="AF15">IF(AU15,1,IFERROR(IF(AND(FIND(AF$5,_xlfn.XLOOKUP($S15,Courses!$B$2:B$1000, Courses!$X$2:X$1000))&gt;=0,OR(NOT($Y15),AF$3)),1,""),""))</f>
        <v/>
      </c>
      <c r="AG15" s="22" t="str" cm="1">
        <f t="array" ref="AG15">IF(AV15,1,IFERROR(IF(AND(FIND(AG$5,_xlfn.XLOOKUP($S15,Courses!$B$2:B$1000, Courses!$X$2:X$1000))&gt;=0,OR(NOT($Y15),AG$3)),1,""),""))</f>
        <v/>
      </c>
      <c r="AH15" s="22" t="str" cm="1">
        <f t="array" ref="AH15">IF(AW15,1,IFERROR(IF(AND(FIND(AH$5,_xlfn.XLOOKUP($S15,Courses!$B$2:B$1000, Courses!$X$2:X$1000))&gt;=0,OR(NOT($Y15),AH$3)),1,""),""))</f>
        <v/>
      </c>
      <c r="AI15" s="22" t="str" cm="1">
        <f t="array" ref="AI15">IF(AX15,1,IFERROR(IF(AND(FIND(AI$5,_xlfn.XLOOKUP($S15,Courses!$B$2:B$1000, Courses!$X$2:X$1000))&gt;=0,OR(NOT($Y15),AI$3)),1,""),""))</f>
        <v/>
      </c>
      <c r="AJ15" s="22" t="str" cm="1">
        <f t="array" ref="AJ15">IF(AY15,1,IFERROR(IF(AND(FIND(AJ$5,_xlfn.XLOOKUP($S15,Courses!$B$2:B$1000, Courses!$X$2:X$1000))&gt;=0,OR(NOT($Y15),AJ$3)),1,""),""))</f>
        <v/>
      </c>
      <c r="AK15" s="22" t="str" cm="1">
        <f t="array" ref="AK15">IF(AZ15,1,IFERROR(IF(FIND(AK$5,_xlfn.XLOOKUP($S15,Courses!$B$2:B$1000, Courses!$X$2:X$1000))&gt;=0,1,NA()),IF(AND(Q15="CS91R",$B$9),1,"")))</f>
        <v/>
      </c>
      <c r="AN15" s="22" t="str">
        <f>IF(AND(PlanOfStudy!$F26&lt;&gt;"",$V15),LOWER(SUBSTITUTE(PlanOfStudy!$F26, " ", "")),"")</f>
        <v/>
      </c>
      <c r="AO15" s="22" t="b">
        <f t="shared" si="4"/>
        <v>0</v>
      </c>
      <c r="AP15" s="22" t="b">
        <f t="shared" si="0"/>
        <v>0</v>
      </c>
      <c r="AQ15" s="22" t="b">
        <f t="shared" si="0"/>
        <v>0</v>
      </c>
      <c r="AR15" s="22" t="b">
        <f t="shared" si="0"/>
        <v>0</v>
      </c>
      <c r="AS15" s="22" t="b">
        <f t="shared" si="0"/>
        <v>0</v>
      </c>
      <c r="AT15" s="22" t="b">
        <f t="shared" si="0"/>
        <v>0</v>
      </c>
      <c r="AU15" s="22" t="b">
        <f t="shared" si="0"/>
        <v>0</v>
      </c>
      <c r="AV15" s="22" t="b">
        <f t="shared" si="0"/>
        <v>0</v>
      </c>
      <c r="AW15" s="22" t="b">
        <f t="shared" si="0"/>
        <v>0</v>
      </c>
      <c r="AX15" s="22" t="b">
        <f t="shared" si="0"/>
        <v>0</v>
      </c>
      <c r="AY15" s="22" t="b">
        <f t="shared" si="0"/>
        <v>0</v>
      </c>
      <c r="AZ15" s="22" t="b">
        <f t="shared" si="0"/>
        <v>0</v>
      </c>
    </row>
    <row r="16" spans="1:52" x14ac:dyDescent="0.15">
      <c r="A16" s="9" t="s">
        <v>56</v>
      </c>
      <c r="B16" s="22">
        <v>0</v>
      </c>
      <c r="C16" s="22">
        <f>SUM(AA6:AA16)</f>
        <v>0</v>
      </c>
      <c r="D16" s="22" t="b">
        <f>B16&lt;=C16</f>
        <v>1</v>
      </c>
      <c r="E16" s="22" t="str" cm="1">
        <f t="array" ref="E16">_xlfn.TEXTJOIN(", ",TRUE,IF($AA$6:$AA$16=1,$P$6:$P$16,""))</f>
        <v/>
      </c>
      <c r="H16" s="1" t="s">
        <v>206</v>
      </c>
      <c r="L16" t="s">
        <v>34</v>
      </c>
      <c r="M16">
        <v>12</v>
      </c>
      <c r="O16">
        <v>11</v>
      </c>
      <c r="P16" s="22" t="str">
        <f>UPPER(SUBSTITUTE(IF(OR(PlanOfStudy!$C27="None",$O16&gt;$B$13),"",PlanOfStudy!$C27), " ", ""))</f>
        <v/>
      </c>
      <c r="Q16" s="22" t="str">
        <f>_xlfn.XLOOKUP($P16,Courses!A:A,Courses!A:A,_xlfn.XLOOKUP($P16,Courses!E:E,Courses!A:A,_xlfn.XLOOKUP($P16,Courses!F:F,Courses!A:A,_xlfn.XLOOKUP($P16,Courses!G:G,Courses!A:A,""))))</f>
        <v/>
      </c>
      <c r="R16" s="22" t="str">
        <f>Q16&amp;":"&amp;IF(PlanOfStudy!D27&lt;&gt;"",PlanOfStudy!D27,"")</f>
        <v>:</v>
      </c>
      <c r="S16" s="22" t="str">
        <f>_xlfn.XLOOKUP(R16,Courses!B:B,Courses!B:B,_xlfn.XLOOKUP(Q16&amp;":",Courses!B:B,Courses!B:B,""))</f>
        <v>:</v>
      </c>
      <c r="T16" s="22" t="str">
        <f>IF(PlanOfStudy!D27&lt;&gt;"",_xlfn.XLOOKUP(PlanOfStudy!D27,$L$5:$L$43,$M$5:$M$43),"")</f>
        <v/>
      </c>
      <c r="U16" s="22" t="b">
        <f>OR(AND(P16&lt;&gt;"",COUNTIF($P$6:$P15,"="&amp;$P16)&gt;0),AND(Q16&lt;&gt;"",COUNTIF($Q$6:$Q15,"="&amp;$Q16)&gt;0))</f>
        <v>0</v>
      </c>
      <c r="V16" s="22" t="b">
        <f t="shared" si="1"/>
        <v>0</v>
      </c>
      <c r="W16" s="22" t="b">
        <f t="shared" si="2"/>
        <v>0</v>
      </c>
      <c r="X16" s="22" t="b">
        <f t="shared" si="3"/>
        <v>0</v>
      </c>
      <c r="Y16" s="22" t="b">
        <f>AND(PlanOfStudy!$E27&lt;&gt;"Letter",PlanOfStudy!$E27&lt;&gt;"SEM/UEM",PlanOfStudy!$E27&lt;&gt;"",$P16&lt;&gt;"")</f>
        <v>0</v>
      </c>
      <c r="Z16" s="22" t="str" cm="1">
        <f t="array" ref="Z16">IF(AO16,1,IFERROR(IF(FIND(Z$5,_xlfn.XLOOKUP($S16,Courses!$B$2:B$1000, Courses!$X$2:X$1000))&gt;=0,1,""),""))</f>
        <v/>
      </c>
      <c r="AA16" s="22" t="str" cm="1">
        <f t="array" ref="AA16">IF(AP16,1,IFERROR(IF(AND(FIND(AA$5,_xlfn.XLOOKUP($S16,Courses!$B$2:B$1000, Courses!$X$2:X$1000))&gt;=0,OR(NOT($Y16),AA$3)),1,""),""))</f>
        <v/>
      </c>
      <c r="AB16" s="22" t="str" cm="1">
        <f t="array" ref="AB16">IF(AQ16,1,IFERROR(IF(AND(FIND(AB$5,_xlfn.XLOOKUP($S16,Courses!$B$2:B$1000, Courses!$X$2:X$1000))&gt;=0,OR(NOT($Y16),AB$3)),1,""),""))</f>
        <v/>
      </c>
      <c r="AC16" s="22" t="str" cm="1">
        <f t="array" ref="AC16">IF(AR16,1,IFERROR(IF(AND(FIND(AC$5,_xlfn.XLOOKUP($S16,Courses!$B$2:B$1000, Courses!$X$2:X$1000))&gt;=0,OR(NOT($Y16),AC$3)),1,""),""))</f>
        <v/>
      </c>
      <c r="AD16" s="22" t="str" cm="1">
        <f t="array" ref="AD16">IF(AS16,1,IFERROR(IF(AND(FIND(AD$5,_xlfn.XLOOKUP($S16,Courses!$B$2:B$1000, Courses!$X$2:X$1000))&gt;=0,OR(NOT($Y16),AD$3)),1,""),""))</f>
        <v/>
      </c>
      <c r="AE16" s="22" t="str" cm="1">
        <f t="array" ref="AE16">IF(AT16,1,IFERROR(IF(AND(FIND(AE$5,_xlfn.XLOOKUP($S16,Courses!$B$2:B$1000, Courses!$X$2:X$1000))&gt;=0,OR(NOT($Y16),AE$3)),1,""),""))</f>
        <v/>
      </c>
      <c r="AF16" s="22" t="str" cm="1">
        <f t="array" ref="AF16">IF(AU16,1,IFERROR(IF(AND(FIND(AF$5,_xlfn.XLOOKUP($S16,Courses!$B$2:B$1000, Courses!$X$2:X$1000))&gt;=0,OR(NOT($Y16),AF$3)),1,""),""))</f>
        <v/>
      </c>
      <c r="AG16" s="22" t="str" cm="1">
        <f t="array" ref="AG16">IF(AV16,1,IFERROR(IF(AND(FIND(AG$5,_xlfn.XLOOKUP($S16,Courses!$B$2:B$1000, Courses!$X$2:X$1000))&gt;=0,OR(NOT($Y16),AG$3)),1,""),""))</f>
        <v/>
      </c>
      <c r="AH16" s="22" t="str" cm="1">
        <f t="array" ref="AH16">IF(AW16,1,IFERROR(IF(AND(FIND(AH$5,_xlfn.XLOOKUP($S16,Courses!$B$2:B$1000, Courses!$X$2:X$1000))&gt;=0,OR(NOT($Y16),AH$3)),1,""),""))</f>
        <v/>
      </c>
      <c r="AI16" s="22" t="str" cm="1">
        <f t="array" ref="AI16">IF(AX16,1,IFERROR(IF(AND(FIND(AI$5,_xlfn.XLOOKUP($S16,Courses!$B$2:B$1000, Courses!$X$2:X$1000))&gt;=0,OR(NOT($Y16),AI$3)),1,""),""))</f>
        <v/>
      </c>
      <c r="AJ16" s="22" t="str" cm="1">
        <f t="array" ref="AJ16">IF(AY16,1,IFERROR(IF(AND(FIND(AJ$5,_xlfn.XLOOKUP($S16,Courses!$B$2:B$1000, Courses!$X$2:X$1000))&gt;=0,OR(NOT($Y16),AJ$3)),1,""),""))</f>
        <v/>
      </c>
      <c r="AK16" s="22" t="str" cm="1">
        <f t="array" ref="AK16">IF(AZ16,1,IFERROR(IF(FIND(AK$5,_xlfn.XLOOKUP($S16,Courses!$B$2:B$1000, Courses!$X$2:X$1000))&gt;=0,1,NA()),IF(AND(Q16="CS91R",$B$9),1,"")))</f>
        <v/>
      </c>
      <c r="AN16" s="22" t="str">
        <f>IF(AND(PlanOfStudy!$F27&lt;&gt;"",$V16),LOWER(SUBSTITUTE(PlanOfStudy!$F27, " ", "")),"")</f>
        <v/>
      </c>
      <c r="AO16" s="22" t="b">
        <f t="shared" si="4"/>
        <v>0</v>
      </c>
      <c r="AP16" s="22" t="b">
        <f t="shared" si="0"/>
        <v>0</v>
      </c>
      <c r="AQ16" s="22" t="b">
        <f t="shared" si="0"/>
        <v>0</v>
      </c>
      <c r="AR16" s="22" t="b">
        <f t="shared" si="0"/>
        <v>0</v>
      </c>
      <c r="AS16" s="22" t="b">
        <f t="shared" si="0"/>
        <v>0</v>
      </c>
      <c r="AT16" s="22" t="b">
        <f t="shared" si="0"/>
        <v>0</v>
      </c>
      <c r="AU16" s="22" t="b">
        <f t="shared" si="0"/>
        <v>0</v>
      </c>
      <c r="AV16" s="22" t="b">
        <f t="shared" si="0"/>
        <v>0</v>
      </c>
      <c r="AW16" s="22" t="b">
        <f t="shared" si="0"/>
        <v>0</v>
      </c>
      <c r="AX16" s="22" t="b">
        <f t="shared" si="0"/>
        <v>0</v>
      </c>
      <c r="AY16" s="22" t="b">
        <f t="shared" si="0"/>
        <v>0</v>
      </c>
      <c r="AZ16" s="22" t="b">
        <f t="shared" si="0"/>
        <v>0</v>
      </c>
    </row>
    <row r="17" spans="1:25" x14ac:dyDescent="0.15">
      <c r="A17" s="9" t="s">
        <v>57</v>
      </c>
      <c r="B17" s="22">
        <v>1</v>
      </c>
      <c r="C17" s="22">
        <f>SUM(AB6:AB16)</f>
        <v>0</v>
      </c>
      <c r="D17" s="22" t="b">
        <f t="shared" ref="D17:D26" si="5">B17&lt;=C17</f>
        <v>0</v>
      </c>
      <c r="E17" s="22" t="str" cm="1">
        <f t="array" ref="E17">_xlfn.TEXTJOIN(", ",TRUE,IF($AB$6:$AB$16=1,$P$6:$P$16,""))</f>
        <v/>
      </c>
      <c r="H17" s="1" t="s">
        <v>208</v>
      </c>
      <c r="L17" t="s">
        <v>32</v>
      </c>
      <c r="M17">
        <v>13</v>
      </c>
    </row>
    <row r="18" spans="1:25" x14ac:dyDescent="0.15">
      <c r="A18" s="9" t="s">
        <v>58</v>
      </c>
      <c r="B18" s="22">
        <v>3</v>
      </c>
      <c r="C18" s="22">
        <f>SUM(AC6:AC16)</f>
        <v>0</v>
      </c>
      <c r="D18" s="22" t="b">
        <f t="shared" si="5"/>
        <v>0</v>
      </c>
      <c r="E18" s="22" t="str" cm="1">
        <f t="array" ref="E18">_xlfn.TEXTJOIN(", ",TRUE,IF($AC$6:$AC$16=1,$P$6:$P$16,""))</f>
        <v/>
      </c>
      <c r="H18" s="1" t="s">
        <v>209</v>
      </c>
      <c r="L18" t="s">
        <v>35</v>
      </c>
      <c r="M18">
        <v>14</v>
      </c>
    </row>
    <row r="19" spans="1:25" ht="14" x14ac:dyDescent="0.15">
      <c r="A19" s="16" t="s">
        <v>59</v>
      </c>
      <c r="B19" s="22">
        <v>0</v>
      </c>
      <c r="C19" s="22">
        <f>SUM(AD6:AD16)</f>
        <v>0</v>
      </c>
      <c r="D19" s="22" t="b">
        <f t="shared" si="5"/>
        <v>1</v>
      </c>
      <c r="E19" s="22" t="str" cm="1">
        <f t="array" ref="E19">_xlfn.TEXTJOIN(", ",TRUE,IF($AD$6:$AD$16=1,$P$6:$P$16,""))</f>
        <v/>
      </c>
      <c r="L19" t="s">
        <v>40</v>
      </c>
      <c r="M19">
        <v>15</v>
      </c>
    </row>
    <row r="20" spans="1:25" ht="14" x14ac:dyDescent="0.15">
      <c r="A20" s="16" t="s">
        <v>60</v>
      </c>
      <c r="B20" s="22">
        <v>1</v>
      </c>
      <c r="C20" s="22">
        <f>SUM(AE6:AE16)</f>
        <v>0</v>
      </c>
      <c r="D20" s="22" t="b">
        <f t="shared" si="5"/>
        <v>0</v>
      </c>
      <c r="E20" s="22" t="str" cm="1">
        <f t="array" ref="E20">_xlfn.TEXTJOIN(", ",TRUE,IF($AE$6:$AE$16=1,$P$6:$P$16,""))</f>
        <v/>
      </c>
      <c r="L20" t="s">
        <v>42</v>
      </c>
      <c r="M20">
        <v>16</v>
      </c>
    </row>
    <row r="21" spans="1:25" ht="14" x14ac:dyDescent="0.15">
      <c r="A21" s="16" t="s">
        <v>61</v>
      </c>
      <c r="B21" s="22">
        <f>IF(OR($B$6,$B$7),0,1)</f>
        <v>1</v>
      </c>
      <c r="C21" s="22">
        <f>SUM(AF6:AF16)</f>
        <v>0</v>
      </c>
      <c r="D21" s="22" t="b">
        <f t="shared" si="5"/>
        <v>0</v>
      </c>
      <c r="E21" s="22" t="str" cm="1">
        <f t="array" ref="E21">_xlfn.TEXTJOIN(", ",TRUE,IF($AF$6:$AF$16=1,$P$6:$P$16,""))</f>
        <v/>
      </c>
      <c r="L21" t="s">
        <v>41</v>
      </c>
      <c r="M21">
        <v>17</v>
      </c>
      <c r="P21" s="15" t="s">
        <v>213</v>
      </c>
      <c r="Q21" s="15" t="s">
        <v>237</v>
      </c>
      <c r="R21" s="15"/>
      <c r="S21" s="15"/>
      <c r="T21" s="15"/>
      <c r="V21" s="15"/>
      <c r="X21" s="15" t="s">
        <v>246</v>
      </c>
      <c r="Y21" s="15" t="s">
        <v>234</v>
      </c>
    </row>
    <row r="22" spans="1:25" ht="14" x14ac:dyDescent="0.15">
      <c r="A22" s="16" t="s">
        <v>62</v>
      </c>
      <c r="B22" s="22">
        <f>IF(OR($B$6,$B$7),1,0)</f>
        <v>0</v>
      </c>
      <c r="C22" s="22">
        <f>SUM(AG6:AG16)</f>
        <v>0</v>
      </c>
      <c r="D22" s="22" t="b">
        <f t="shared" si="5"/>
        <v>1</v>
      </c>
      <c r="E22" s="22" t="str" cm="1">
        <f t="array" ref="E22">_xlfn.TEXTJOIN(", ",TRUE,IF($AG$6:$AG$16=1,$P$6:$P$16,""))</f>
        <v/>
      </c>
      <c r="L22" t="s">
        <v>44</v>
      </c>
      <c r="M22">
        <v>18</v>
      </c>
      <c r="P22" s="22" t="str">
        <f>""&amp;PlanOfStudy!$B11</f>
        <v/>
      </c>
      <c r="Q22" s="22" t="str">
        <f>IFERROR(VLOOKUP($P22,$H$5:$I$15,2,FALSE),"")</f>
        <v/>
      </c>
      <c r="X22" s="22" t="str">
        <f>IF(ISBLANK(PlanOfStudy!C11),"",PlanOfStudy!C11)</f>
        <v>None</v>
      </c>
      <c r="Y22" s="22" t="b">
        <f>AND(PlanOfStudy!$E11&lt;&gt;"Letter",PlanOfStudy!$E11&lt;&gt;"SEM/UEM",PlanOfStudy!$E11&lt;&gt;"",$X22&lt;&gt;"None", $X22&lt;&gt;"")</f>
        <v>0</v>
      </c>
    </row>
    <row r="23" spans="1:25" ht="14" x14ac:dyDescent="0.15">
      <c r="A23" s="16" t="s">
        <v>63</v>
      </c>
      <c r="B23" s="22">
        <v>1</v>
      </c>
      <c r="C23" s="22">
        <f>SUM(AH6:AH16)</f>
        <v>0</v>
      </c>
      <c r="D23" s="22" t="b">
        <f t="shared" si="5"/>
        <v>0</v>
      </c>
      <c r="E23" s="22" t="str" cm="1">
        <f t="array" ref="E23">_xlfn.TEXTJOIN(", ",TRUE,IF($AH$6:$AH$16=1,$P$6:$P$16,""))</f>
        <v/>
      </c>
      <c r="L23" t="s">
        <v>43</v>
      </c>
      <c r="M23">
        <v>19</v>
      </c>
      <c r="P23" s="22" t="str">
        <f>""&amp;PlanOfStudy!$B12</f>
        <v/>
      </c>
      <c r="Q23" s="22" t="str">
        <f t="shared" ref="Q23:Q35" si="6">IFERROR(VLOOKUP(P23,$H$5:$I$15,2,FALSE),"")</f>
        <v/>
      </c>
      <c r="X23" s="22" t="str">
        <f>IF(ISBLANK(PlanOfStudy!C12),"",PlanOfStudy!C12)</f>
        <v>None</v>
      </c>
      <c r="Y23" s="22" t="b">
        <f>AND(PlanOfStudy!$E12&lt;&gt;"Letter",PlanOfStudy!$E12&lt;&gt;"SEM/UEM",PlanOfStudy!$E12&lt;&gt;"",$X23&lt;&gt;"None", $X23&lt;&gt;"")</f>
        <v>0</v>
      </c>
    </row>
    <row r="24" spans="1:25" ht="14" x14ac:dyDescent="0.15">
      <c r="A24" s="16" t="s">
        <v>64</v>
      </c>
      <c r="B24" s="22">
        <v>1</v>
      </c>
      <c r="C24" s="22">
        <f>SUM(AI6:AI16)</f>
        <v>0</v>
      </c>
      <c r="D24" s="22" t="b">
        <f t="shared" si="5"/>
        <v>0</v>
      </c>
      <c r="E24" s="22" t="str" cm="1">
        <f t="array" ref="E24">_xlfn.TEXTJOIN(", ",TRUE,IF($AI$6:$AI$16=1,$P$6:$P$16,""))</f>
        <v/>
      </c>
      <c r="L24" t="s">
        <v>45</v>
      </c>
      <c r="M24">
        <v>20</v>
      </c>
      <c r="P24" s="22" t="str">
        <f>""&amp;PlanOfStudy!$B13</f>
        <v/>
      </c>
      <c r="Q24" s="22" t="str">
        <f t="shared" si="6"/>
        <v/>
      </c>
      <c r="X24" s="22" t="str">
        <f>IF(ISBLANK(PlanOfStudy!C13),"",PlanOfStudy!C13)</f>
        <v>None</v>
      </c>
      <c r="Y24" s="22" t="b">
        <f>AND(PlanOfStudy!$E13&lt;&gt;"Letter",PlanOfStudy!$E13&lt;&gt;"SEM/UEM",PlanOfStudy!$E13&lt;&gt;"",$X24&lt;&gt;"None", $X24&lt;&gt;"")</f>
        <v>0</v>
      </c>
    </row>
    <row r="25" spans="1:25" ht="14" x14ac:dyDescent="0.15">
      <c r="A25" s="16" t="s">
        <v>65</v>
      </c>
      <c r="B25" s="22">
        <f>IF(OR($B$6,$B$7),1,0)</f>
        <v>0</v>
      </c>
      <c r="C25" s="22">
        <f>SUM(AJ6:AJ16)</f>
        <v>0</v>
      </c>
      <c r="D25" s="22" t="b">
        <f t="shared" si="5"/>
        <v>1</v>
      </c>
      <c r="E25" s="22" t="str" cm="1">
        <f t="array" ref="E25">_xlfn.TEXTJOIN(", ",TRUE,IF($AJ$6:$AJ$16=1,$P$6:$P$16,""))</f>
        <v/>
      </c>
      <c r="L25" t="s">
        <v>211</v>
      </c>
      <c r="M25">
        <v>21</v>
      </c>
      <c r="P25" s="22" t="str">
        <f>""&amp;PlanOfStudy!$B14</f>
        <v/>
      </c>
      <c r="Q25" s="22" t="str">
        <f t="shared" si="6"/>
        <v/>
      </c>
      <c r="X25" s="22" t="str">
        <f>IF(ISBLANK(PlanOfStudy!C14),"",IF(PlanOfStudy!C14="Other",IF(ISBLANK(PlanOfStudy!G14),"",PlanOfStudy!G14),PlanOfStudy!C14))</f>
        <v/>
      </c>
      <c r="Y25" s="22" t="b">
        <f>AND(PlanOfStudy!$E14&lt;&gt;"Letter",PlanOfStudy!$E14&lt;&gt;"SEM/UEM",PlanOfStudy!$E14&lt;&gt;"",$X25&lt;&gt;"None", $X25&lt;&gt;"")</f>
        <v>0</v>
      </c>
    </row>
    <row r="26" spans="1:25" ht="14" x14ac:dyDescent="0.15">
      <c r="A26" s="16" t="s">
        <v>66</v>
      </c>
      <c r="B26" s="22">
        <f>IF($B$6,5,4)</f>
        <v>4</v>
      </c>
      <c r="C26" s="22">
        <f>SUM(AK6:AK16)</f>
        <v>0</v>
      </c>
      <c r="D26" s="22" t="b">
        <f t="shared" si="5"/>
        <v>0</v>
      </c>
      <c r="E26" s="22" t="str" cm="1">
        <f t="array" ref="E26">_xlfn.TEXTJOIN(", ",TRUE,IF($AK$6:$AK$16=1,$P$6:$P$16,""))</f>
        <v/>
      </c>
      <c r="L26" t="s">
        <v>212</v>
      </c>
      <c r="M26">
        <v>22</v>
      </c>
      <c r="P26" s="22" t="str">
        <f>""&amp;PlanOfStudy!$B15</f>
        <v/>
      </c>
      <c r="Q26" s="22" t="str">
        <f t="shared" si="6"/>
        <v/>
      </c>
      <c r="X26" s="22" t="str">
        <f>IF(ISBLANK(PlanOfStudy!C15),"",IF(PlanOfStudy!C15="Other",IF(ISBLANK(PlanOfStudy!G15),"",PlanOfStudy!G15),PlanOfStudy!C15))</f>
        <v/>
      </c>
      <c r="Y26" s="22" t="b">
        <f>AND(PlanOfStudy!$E15&lt;&gt;"Letter",PlanOfStudy!$E15&lt;&gt;"SEM/UEM",PlanOfStudy!$E15&lt;&gt;"",$X26&lt;&gt;"None", $X26&lt;&gt;"")</f>
        <v>0</v>
      </c>
    </row>
    <row r="27" spans="1:25" x14ac:dyDescent="0.15">
      <c r="L27" t="s">
        <v>460</v>
      </c>
      <c r="M27">
        <v>23</v>
      </c>
      <c r="P27" s="22" t="str">
        <f>""&amp;PlanOfStudy!$B16</f>
        <v/>
      </c>
      <c r="Q27" s="22" t="str">
        <f t="shared" si="6"/>
        <v/>
      </c>
    </row>
    <row r="28" spans="1:25" x14ac:dyDescent="0.15">
      <c r="L28" t="s">
        <v>461</v>
      </c>
      <c r="M28">
        <v>24</v>
      </c>
      <c r="P28" s="22" t="str">
        <f>""&amp;PlanOfStudy!$B17</f>
        <v/>
      </c>
      <c r="Q28" s="22" t="str">
        <f t="shared" si="6"/>
        <v/>
      </c>
    </row>
    <row r="29" spans="1:25" x14ac:dyDescent="0.15">
      <c r="L29" t="s">
        <v>462</v>
      </c>
      <c r="M29">
        <v>25</v>
      </c>
      <c r="P29" s="22" t="str">
        <f>""&amp;PlanOfStudy!$B18</f>
        <v/>
      </c>
      <c r="Q29" s="22" t="str">
        <f t="shared" si="6"/>
        <v/>
      </c>
    </row>
    <row r="30" spans="1:25" x14ac:dyDescent="0.15">
      <c r="A30" t="s">
        <v>187</v>
      </c>
      <c r="B30" s="22" t="b">
        <f>MIN($C$16,1)+$C$17&gt;=2</f>
        <v>0</v>
      </c>
      <c r="L30" t="s">
        <v>463</v>
      </c>
      <c r="M30">
        <v>26</v>
      </c>
      <c r="P30" s="22" t="str">
        <f>""&amp;PlanOfStudy!$B19</f>
        <v/>
      </c>
      <c r="Q30" s="22" t="str">
        <f t="shared" si="6"/>
        <v/>
      </c>
    </row>
    <row r="31" spans="1:25" x14ac:dyDescent="0.15">
      <c r="A31" t="s">
        <v>188</v>
      </c>
      <c r="B31" s="22" t="b">
        <f>AND(D18,D19,D20,D21,D22)</f>
        <v>0</v>
      </c>
      <c r="L31" t="s">
        <v>464</v>
      </c>
      <c r="M31">
        <v>27</v>
      </c>
      <c r="P31" s="22" t="str">
        <f>""&amp;PlanOfStudy!$B20</f>
        <v/>
      </c>
      <c r="Q31" s="22" t="str">
        <f t="shared" si="6"/>
        <v/>
      </c>
    </row>
    <row r="32" spans="1:25" x14ac:dyDescent="0.15">
      <c r="A32" t="s">
        <v>189</v>
      </c>
      <c r="B32" s="22" t="b">
        <f>D23</f>
        <v>0</v>
      </c>
      <c r="L32" t="s">
        <v>630</v>
      </c>
      <c r="M32">
        <v>28</v>
      </c>
      <c r="P32" s="22" t="str">
        <f>""&amp;PlanOfStudy!$B21</f>
        <v/>
      </c>
      <c r="Q32" s="22" t="str">
        <f t="shared" si="6"/>
        <v/>
      </c>
      <c r="X32" s="15" t="s">
        <v>511</v>
      </c>
      <c r="Y32" s="22">
        <f>MIN(_xlfn.XLOOKUP("CS120",$P$6:$P$16,$T$6:$T$16,9999),_xlfn.XLOOKUP("CS121",$P$6:$P$16,$T$6:$T$16,9999),_xlfn.XLOOKUP("CS124",$P$6:$P$16,$T$6:$T$16,9999))</f>
        <v>9999</v>
      </c>
    </row>
    <row r="33" spans="1:25" x14ac:dyDescent="0.15">
      <c r="A33" t="s">
        <v>190</v>
      </c>
      <c r="B33" s="22" t="b">
        <f>D24</f>
        <v>0</v>
      </c>
      <c r="L33" t="s">
        <v>629</v>
      </c>
      <c r="M33">
        <v>29</v>
      </c>
      <c r="P33" s="22" t="str">
        <f>""&amp;PlanOfStudy!$B22</f>
        <v/>
      </c>
      <c r="Q33" s="22" t="str">
        <f t="shared" si="6"/>
        <v/>
      </c>
      <c r="X33" s="15" t="s">
        <v>514</v>
      </c>
      <c r="Y33" s="22">
        <f>IF(_xlfn.MINIFS($T$6:$T$16,$AK$6:$AK$16,"=1")=0,9999,_xlfn.MINIFS($T$6:$T$16,$AK$6:$AK$16,"=1"))</f>
        <v>9999</v>
      </c>
    </row>
    <row r="34" spans="1:25" x14ac:dyDescent="0.15">
      <c r="A34" t="s">
        <v>191</v>
      </c>
      <c r="B34" s="22" t="b">
        <f>D25</f>
        <v>1</v>
      </c>
      <c r="I34" s="15" t="s">
        <v>241</v>
      </c>
      <c r="L34" t="s">
        <v>767</v>
      </c>
      <c r="M34">
        <v>30</v>
      </c>
      <c r="P34" s="22" t="str">
        <f>""&amp;PlanOfStudy!$B23</f>
        <v/>
      </c>
      <c r="Q34" s="22" t="str">
        <f t="shared" si="6"/>
        <v/>
      </c>
      <c r="X34" s="15" t="s">
        <v>515</v>
      </c>
      <c r="Y34" s="22">
        <f>MIN(Y33,_xlfn.XLOOKUP("CS51",P7:P17,T7:T17, 9999),_xlfn.XLOOKUP("CS61",P7:P17,T7:T17, 9999))</f>
        <v>9999</v>
      </c>
    </row>
    <row r="35" spans="1:25" x14ac:dyDescent="0.15">
      <c r="A35" t="s">
        <v>192</v>
      </c>
      <c r="B35" s="22" t="b">
        <f>D26</f>
        <v>0</v>
      </c>
      <c r="I35" t="s">
        <v>242</v>
      </c>
      <c r="L35" t="s">
        <v>765</v>
      </c>
      <c r="M35">
        <v>31</v>
      </c>
      <c r="P35" s="22" t="str">
        <f>""&amp;PlanOfStudy!$B24</f>
        <v/>
      </c>
      <c r="Q35" s="22" t="str">
        <f t="shared" si="6"/>
        <v/>
      </c>
    </row>
    <row r="36" spans="1:25" x14ac:dyDescent="0.15">
      <c r="A36" t="s">
        <v>627</v>
      </c>
      <c r="B36" s="22" t="b">
        <f>D19</f>
        <v>1</v>
      </c>
      <c r="I36" t="s">
        <v>243</v>
      </c>
      <c r="L36" t="s">
        <v>768</v>
      </c>
      <c r="M36">
        <v>32</v>
      </c>
      <c r="P36" s="22"/>
      <c r="Q36" s="22"/>
    </row>
    <row r="37" spans="1:25" x14ac:dyDescent="0.15">
      <c r="I37" t="s">
        <v>244</v>
      </c>
      <c r="L37" t="s">
        <v>766</v>
      </c>
      <c r="M37">
        <v>33</v>
      </c>
      <c r="P37" s="22"/>
      <c r="Q37" s="22"/>
    </row>
    <row r="38" spans="1:25" x14ac:dyDescent="0.15">
      <c r="A38" t="s">
        <v>238</v>
      </c>
      <c r="B38" s="22">
        <f>COUNTIF($Y$6:$Y$16, TRUE)</f>
        <v>0</v>
      </c>
      <c r="I38" t="s">
        <v>375</v>
      </c>
      <c r="L38" t="s">
        <v>769</v>
      </c>
      <c r="M38">
        <v>34</v>
      </c>
      <c r="P38" s="22"/>
      <c r="Q38" s="22"/>
    </row>
    <row r="39" spans="1:25" x14ac:dyDescent="0.15">
      <c r="A39" t="s">
        <v>370</v>
      </c>
      <c r="B39" s="22" t="b">
        <f>AND(COUNTIFS($Y$22:$Y$26, TRUE)=0,$X25&lt;&gt;"",$X$26&lt;&gt;"")</f>
        <v>0</v>
      </c>
      <c r="L39" t="s">
        <v>770</v>
      </c>
      <c r="M39">
        <v>35</v>
      </c>
      <c r="P39" s="22" t="str">
        <f>""&amp;PlanOfStudy!$B25</f>
        <v/>
      </c>
      <c r="Q39" s="22" t="str">
        <f>IFERROR(VLOOKUP(P39,$H$5:$I$15,2,FALSE),"")</f>
        <v/>
      </c>
    </row>
    <row r="40" spans="1:25" x14ac:dyDescent="0.15">
      <c r="L40" t="s">
        <v>771</v>
      </c>
      <c r="M40">
        <v>36</v>
      </c>
      <c r="P40" s="22" t="str">
        <f>""&amp;PlanOfStudy!$B26</f>
        <v/>
      </c>
      <c r="Q40" s="22" t="str">
        <f>IFERROR(VLOOKUP(P40,$H$5:$I$15,2,FALSE),"")</f>
        <v/>
      </c>
    </row>
    <row r="41" spans="1:25" x14ac:dyDescent="0.15">
      <c r="A41" s="15" t="s">
        <v>221</v>
      </c>
      <c r="B41" s="15" t="s">
        <v>196</v>
      </c>
      <c r="C41" s="15" t="s">
        <v>219</v>
      </c>
      <c r="L41" t="s">
        <v>772</v>
      </c>
      <c r="M41">
        <v>37</v>
      </c>
      <c r="P41" s="22" t="str">
        <f>""&amp;PlanOfStudy!$B27</f>
        <v/>
      </c>
      <c r="Q41" s="22" t="str">
        <f>IFERROR(VLOOKUP(P41,$H$5:$I$15,2,FALSE),"")</f>
        <v/>
      </c>
    </row>
    <row r="42" spans="1:25" x14ac:dyDescent="0.15">
      <c r="A42" t="str">
        <f t="shared" ref="A42:A52" si="7">_xlfn.CONCAT("Duplicate course: ",P6)</f>
        <v xml:space="preserve">Duplicate course: </v>
      </c>
      <c r="B42" s="22" t="b">
        <f>$U6</f>
        <v>0</v>
      </c>
      <c r="C42" t="b">
        <v>1</v>
      </c>
      <c r="L42" t="s">
        <v>773</v>
      </c>
      <c r="M42">
        <v>38</v>
      </c>
      <c r="P42" s="15" t="s">
        <v>214</v>
      </c>
      <c r="Q42" s="22" t="str">
        <f>IFERROR(AVERAGE(Q22:Q41),"")</f>
        <v/>
      </c>
    </row>
    <row r="43" spans="1:25" x14ac:dyDescent="0.15">
      <c r="A43" t="str">
        <f t="shared" si="7"/>
        <v xml:space="preserve">Duplicate course: </v>
      </c>
      <c r="B43" s="22" t="b">
        <f t="shared" ref="B43:B52" si="8">$U7</f>
        <v>0</v>
      </c>
      <c r="C43" t="b">
        <v>1</v>
      </c>
      <c r="L43" t="s">
        <v>20</v>
      </c>
      <c r="M43">
        <v>999</v>
      </c>
    </row>
    <row r="44" spans="1:25" x14ac:dyDescent="0.15">
      <c r="A44" t="str">
        <f t="shared" si="7"/>
        <v xml:space="preserve">Duplicate course: </v>
      </c>
      <c r="B44" s="22" t="b">
        <f t="shared" si="8"/>
        <v>0</v>
      </c>
      <c r="C44" t="b">
        <v>1</v>
      </c>
    </row>
    <row r="45" spans="1:25" x14ac:dyDescent="0.15">
      <c r="A45" t="str">
        <f t="shared" si="7"/>
        <v xml:space="preserve">Duplicate course: </v>
      </c>
      <c r="B45" s="22" t="b">
        <f t="shared" si="8"/>
        <v>0</v>
      </c>
      <c r="C45" t="b">
        <v>1</v>
      </c>
    </row>
    <row r="46" spans="1:25" x14ac:dyDescent="0.15">
      <c r="A46" t="str">
        <f t="shared" si="7"/>
        <v xml:space="preserve">Duplicate course: </v>
      </c>
      <c r="B46" s="22" t="b">
        <f t="shared" si="8"/>
        <v>0</v>
      </c>
      <c r="C46" t="b">
        <v>1</v>
      </c>
    </row>
    <row r="47" spans="1:25" x14ac:dyDescent="0.15">
      <c r="A47" t="str">
        <f t="shared" si="7"/>
        <v xml:space="preserve">Duplicate course: </v>
      </c>
      <c r="B47" s="22" t="b">
        <f t="shared" si="8"/>
        <v>0</v>
      </c>
      <c r="C47" t="b">
        <v>1</v>
      </c>
    </row>
    <row r="48" spans="1:25" x14ac:dyDescent="0.15">
      <c r="A48" t="str">
        <f t="shared" si="7"/>
        <v xml:space="preserve">Duplicate course: </v>
      </c>
      <c r="B48" s="22" t="b">
        <f t="shared" si="8"/>
        <v>0</v>
      </c>
      <c r="C48" t="b">
        <v>1</v>
      </c>
    </row>
    <row r="49" spans="1:3" x14ac:dyDescent="0.15">
      <c r="A49" t="str">
        <f t="shared" si="7"/>
        <v xml:space="preserve">Duplicate course: </v>
      </c>
      <c r="B49" s="22" t="b">
        <f t="shared" si="8"/>
        <v>0</v>
      </c>
      <c r="C49" t="b">
        <v>1</v>
      </c>
    </row>
    <row r="50" spans="1:3" x14ac:dyDescent="0.15">
      <c r="A50" t="str">
        <f t="shared" si="7"/>
        <v xml:space="preserve">Duplicate course: </v>
      </c>
      <c r="B50" s="22" t="b">
        <f t="shared" si="8"/>
        <v>0</v>
      </c>
      <c r="C50" t="b">
        <v>1</v>
      </c>
    </row>
    <row r="51" spans="1:3" x14ac:dyDescent="0.15">
      <c r="A51" t="str">
        <f t="shared" si="7"/>
        <v xml:space="preserve">Duplicate course: </v>
      </c>
      <c r="B51" s="22" t="b">
        <f t="shared" si="8"/>
        <v>0</v>
      </c>
      <c r="C51" t="b">
        <v>1</v>
      </c>
    </row>
    <row r="52" spans="1:3" x14ac:dyDescent="0.15">
      <c r="A52" t="str">
        <f t="shared" si="7"/>
        <v xml:space="preserve">Duplicate course: </v>
      </c>
      <c r="B52" s="22" t="b">
        <f t="shared" si="8"/>
        <v>0</v>
      </c>
      <c r="C52" t="b">
        <v>1</v>
      </c>
    </row>
    <row r="53" spans="1:3" x14ac:dyDescent="0.15">
      <c r="A53" t="str" cm="1">
        <f t="array" ref="A53">"Not CS Core course(s): "&amp;_xlfn.TEXTJOIN(",",TRUE,IF($W$6:$W$16,$P$6:$P$16,""))</f>
        <v xml:space="preserve">Not CS Core course(s): </v>
      </c>
      <c r="B53" s="22" t="b">
        <f>OR($W$6:$W$16)</f>
        <v>0</v>
      </c>
      <c r="C53" t="b">
        <v>1</v>
      </c>
    </row>
    <row r="54" spans="1:3" x14ac:dyDescent="0.15">
      <c r="A54" t="str" cm="1">
        <f t="array" ref="A54">"WARNING: Unknown course: "&amp;_xlfn.TEXTJOIN(",",TRUE,IF($V$6:$V$16,$P$6:$P$16,""))&amp;" Check with DUS and enter tags manually"</f>
        <v>WARNING: Unknown course:  Check with DUS and enter tags manually</v>
      </c>
      <c r="B54" s="22" t="b">
        <f>OR($V$6:$V$16)</f>
        <v>0</v>
      </c>
      <c r="C54" t="b">
        <v>0</v>
      </c>
    </row>
    <row r="55" spans="1:3" x14ac:dyDescent="0.15">
      <c r="A55" t="s">
        <v>239</v>
      </c>
      <c r="B55" s="22" t="b">
        <f>AND(NOT($B$30),$C$13&gt;0)</f>
        <v>0</v>
      </c>
      <c r="C55" t="b">
        <v>1</v>
      </c>
    </row>
    <row r="56" spans="1:3" x14ac:dyDescent="0.15">
      <c r="A56" t="s">
        <v>198</v>
      </c>
      <c r="B56" s="22" t="b">
        <f>AND(NOT(D19),$C$13&gt;0)</f>
        <v>0</v>
      </c>
      <c r="C56" t="b">
        <v>1</v>
      </c>
    </row>
    <row r="57" spans="1:3" x14ac:dyDescent="0.15">
      <c r="A57" t="s">
        <v>199</v>
      </c>
      <c r="B57" s="22" t="b">
        <f t="shared" ref="B57:B59" si="9">AND(NOT(D20),$C$13&gt;0)</f>
        <v>0</v>
      </c>
      <c r="C57" t="b">
        <v>1</v>
      </c>
    </row>
    <row r="58" spans="1:3" x14ac:dyDescent="0.15">
      <c r="A58" t="s">
        <v>200</v>
      </c>
      <c r="B58" s="22" t="b">
        <f t="shared" si="9"/>
        <v>0</v>
      </c>
      <c r="C58" t="b">
        <v>1</v>
      </c>
    </row>
    <row r="59" spans="1:3" x14ac:dyDescent="0.15">
      <c r="A59" t="s">
        <v>201</v>
      </c>
      <c r="B59" s="22" t="b">
        <f t="shared" si="9"/>
        <v>0</v>
      </c>
      <c r="C59" t="b">
        <v>1</v>
      </c>
    </row>
    <row r="60" spans="1:3" x14ac:dyDescent="0.15">
      <c r="A60" t="str">
        <f>"Need a total of "&amp;$B$18&amp;" Formal Reasoning courses"</f>
        <v>Need a total of 3 Formal Reasoning courses</v>
      </c>
      <c r="B60" s="22" t="b">
        <f>AND(D19:D22,NOT(D18))</f>
        <v>0</v>
      </c>
      <c r="C60" t="b">
        <v>1</v>
      </c>
    </row>
    <row r="61" spans="1:3" x14ac:dyDescent="0.15">
      <c r="A61" t="s">
        <v>202</v>
      </c>
      <c r="B61" s="22" t="b">
        <f>AND(NOT(D23),$C$13&gt;0)</f>
        <v>0</v>
      </c>
      <c r="C61" t="b">
        <v>1</v>
      </c>
    </row>
    <row r="62" spans="1:3" x14ac:dyDescent="0.15">
      <c r="A62" t="s">
        <v>203</v>
      </c>
      <c r="B62" s="22" t="b">
        <f>AND(NOT(D24),$C$13&gt;0)</f>
        <v>0</v>
      </c>
      <c r="C62" t="b">
        <v>1</v>
      </c>
    </row>
    <row r="63" spans="1:3" x14ac:dyDescent="0.15">
      <c r="A63" t="s">
        <v>204</v>
      </c>
      <c r="B63" s="22" t="b">
        <f t="shared" ref="B63:B64" si="10">AND(NOT(D25),$C$13&gt;0)</f>
        <v>0</v>
      </c>
      <c r="C63" t="b">
        <v>1</v>
      </c>
    </row>
    <row r="64" spans="1:3" x14ac:dyDescent="0.15">
      <c r="A64" t="str">
        <f>"Need a total of "&amp;$B$26&amp;" Advanced CS courses"</f>
        <v>Need a total of 4 Advanced CS courses</v>
      </c>
      <c r="B64" s="22" t="b">
        <f t="shared" si="10"/>
        <v>0</v>
      </c>
      <c r="C64" t="b">
        <v>1</v>
      </c>
    </row>
    <row r="65" spans="1:3" x14ac:dyDescent="0.15">
      <c r="A65" t="s">
        <v>247</v>
      </c>
      <c r="B65" s="22" t="b">
        <f>OR(Y22:Y26)</f>
        <v>0</v>
      </c>
      <c r="C65" t="b">
        <v>1</v>
      </c>
    </row>
    <row r="66" spans="1:3" x14ac:dyDescent="0.15">
      <c r="A66" t="s">
        <v>236</v>
      </c>
      <c r="B66" s="22" t="b">
        <f>OR($Y$6:$Y$16)</f>
        <v>0</v>
      </c>
      <c r="C66" t="b">
        <v>0</v>
      </c>
    </row>
    <row r="67" spans="1:3" x14ac:dyDescent="0.15">
      <c r="A67" t="s">
        <v>245</v>
      </c>
      <c r="B67" s="22" t="b">
        <f>$B$38&gt;2</f>
        <v>0</v>
      </c>
      <c r="C67" t="b">
        <v>1</v>
      </c>
    </row>
    <row r="68" spans="1:3" x14ac:dyDescent="0.15">
      <c r="A68" t="str">
        <f>"Need a total of "&amp;B13&amp;" Core CS courses"</f>
        <v>Need a total of 9 Core CS courses</v>
      </c>
      <c r="B68" s="22" t="b">
        <f>AND(NOT(D13),$C$13&gt;0)</f>
        <v>0</v>
      </c>
      <c r="C68" t="b">
        <v>1</v>
      </c>
    </row>
    <row r="69" spans="1:3" x14ac:dyDescent="0.15">
      <c r="A69" t="s">
        <v>675</v>
      </c>
      <c r="B69" s="22" t="b">
        <f>IF((COUNTIF($P$6:$P$16, "CS32")+COUNTIF($P$6:$P$16, "CS50"))&gt;1, TRUE, FALSE)</f>
        <v>0</v>
      </c>
      <c r="C69" t="b">
        <v>1</v>
      </c>
    </row>
    <row r="70" spans="1:3" x14ac:dyDescent="0.15">
      <c r="A70" t="s">
        <v>512</v>
      </c>
      <c r="B70" s="22" t="b">
        <f>IF(_xlfn.XLOOKUP("CS20",$P$6:$P$16,$T$6:$T$16,0)&lt;&gt;"",_xlfn.XLOOKUP("CS20",$P$6:$P$16,$T$6:$T$16,0)&gt;$Y$32, FALSE)</f>
        <v>0</v>
      </c>
      <c r="C70" t="b">
        <v>0</v>
      </c>
    </row>
    <row r="71" spans="1:3" x14ac:dyDescent="0.15">
      <c r="A71" t="s">
        <v>777</v>
      </c>
      <c r="B71" s="22" t="b">
        <f>IF(_xlfn.XLOOKUP("CS1",$P$6:$P$16,$T$6:$T$16,0)&lt;&gt;"",_xlfn.XLOOKUP("CS1",$P$6:$P$16,$T$6:$T$16,0)&gt;$Y$34, FALSE)</f>
        <v>0</v>
      </c>
      <c r="C71" t="b">
        <v>1</v>
      </c>
    </row>
    <row r="72" spans="1:3" x14ac:dyDescent="0.15">
      <c r="A72" t="s">
        <v>778</v>
      </c>
      <c r="B72" s="22" t="b">
        <f>IF(_xlfn.XLOOKUP("CS32",$P$6:$P$16,$T$6:$T$16,0)&lt;&gt;"",_xlfn.XLOOKUP("CS32",$P$6:$P$16,$T$6:$T$16,0)&gt;$Y$34, FALSE)</f>
        <v>0</v>
      </c>
      <c r="C72" t="b">
        <v>1</v>
      </c>
    </row>
    <row r="73" spans="1:3" x14ac:dyDescent="0.15">
      <c r="A73" t="s">
        <v>779</v>
      </c>
      <c r="B73" s="22" t="b">
        <f>IF(_xlfn.XLOOKUP("CS50",$P$6:$P$16,$T$6:$T$16,0)&lt;&gt;"",_xlfn.XLOOKUP("CS50",$P$6:$P$16,$T$6:$T$16,0)&gt;$Y$34, FALSE)</f>
        <v>0</v>
      </c>
      <c r="C73" t="b">
        <v>1</v>
      </c>
    </row>
    <row r="74" spans="1:3" x14ac:dyDescent="0.15">
      <c r="A74" t="s">
        <v>517</v>
      </c>
      <c r="B74" s="22" t="b" cm="1">
        <f t="array" ref="B74">AND(D13,SUMPRODUCT((Computations!P6:P16&lt;&gt;"")*(PlanOfStudy!D17:D27=""))&gt;0)</f>
        <v>0</v>
      </c>
      <c r="C74" t="b">
        <v>1</v>
      </c>
    </row>
    <row r="75" spans="1:3" x14ac:dyDescent="0.15">
      <c r="A75" t="s">
        <v>518</v>
      </c>
      <c r="B75" s="22" t="b">
        <f>AND(D13,B39,COUNTBLANK(PlanOfStudy!C1:C4)&gt;0)</f>
        <v>0</v>
      </c>
      <c r="C75" t="b">
        <v>1</v>
      </c>
    </row>
    <row r="76" spans="1:3" x14ac:dyDescent="0.15">
      <c r="A76" t="s">
        <v>764</v>
      </c>
      <c r="B76" s="22" t="b">
        <f>PlanOfStudy!C7="Joint"</f>
        <v>0</v>
      </c>
      <c r="C76" t="b">
        <v>0</v>
      </c>
    </row>
    <row r="77" spans="1:3" x14ac:dyDescent="0.15">
      <c r="B77" s="22"/>
    </row>
    <row r="78" spans="1:3" x14ac:dyDescent="0.15">
      <c r="B78" s="22"/>
    </row>
    <row r="80" spans="1:3" x14ac:dyDescent="0.15">
      <c r="A80" t="str">
        <f>"Concentration GPA: "&amp;Q42</f>
        <v xml:space="preserve">Concentration GPA: </v>
      </c>
      <c r="B80" s="22" t="b">
        <f>Q42&lt;&gt;""</f>
        <v>0</v>
      </c>
      <c r="C80" t="b">
        <v>0</v>
      </c>
    </row>
    <row r="81" spans="1:3" x14ac:dyDescent="0.15">
      <c r="A81" t="s">
        <v>220</v>
      </c>
      <c r="B81" s="22" t="b">
        <f>AND(COUNTIFS($B$42:B$79,TRUE,$C$42:$C$79,TRUE)=0,$D$13,$B$39)</f>
        <v>0</v>
      </c>
      <c r="C81" t="b">
        <v>0</v>
      </c>
    </row>
  </sheetData>
  <mergeCells count="1">
    <mergeCell ref="Y3:Z3"/>
  </mergeCells>
  <pageMargins left="0.7" right="0.7" top="0.75" bottom="0.75" header="0.3" footer="0.3"/>
  <pageSetup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F64C73-33FC-A04D-8712-FA05FC5FB497}">
  <dimension ref="A1:B26"/>
  <sheetViews>
    <sheetView topLeftCell="A16" zoomScale="150" zoomScaleNormal="150" workbookViewId="0">
      <selection activeCell="C2" sqref="C2:AA205"/>
    </sheetView>
  </sheetViews>
  <sheetFormatPr baseColWidth="10" defaultColWidth="10.83203125" defaultRowHeight="13" x14ac:dyDescent="0.15"/>
  <cols>
    <col min="1" max="1" width="6.6640625" customWidth="1"/>
    <col min="2" max="2" width="66.5" style="30" customWidth="1"/>
  </cols>
  <sheetData>
    <row r="1" spans="1:2" s="28" customFormat="1" ht="30" x14ac:dyDescent="0.3">
      <c r="A1" s="28" t="s">
        <v>602</v>
      </c>
      <c r="B1" s="29"/>
    </row>
    <row r="3" spans="1:2" ht="28" x14ac:dyDescent="0.15">
      <c r="B3" s="30" t="s">
        <v>605</v>
      </c>
    </row>
    <row r="5" spans="1:2" ht="30" x14ac:dyDescent="0.3">
      <c r="A5" s="28" t="s">
        <v>606</v>
      </c>
    </row>
    <row r="6" spans="1:2" ht="42" x14ac:dyDescent="0.15">
      <c r="B6" s="30" t="s">
        <v>609</v>
      </c>
    </row>
    <row r="7" spans="1:2" ht="28" x14ac:dyDescent="0.15">
      <c r="B7" s="30" t="s">
        <v>608</v>
      </c>
    </row>
    <row r="8" spans="1:2" ht="42" x14ac:dyDescent="0.15">
      <c r="B8" s="30" t="s">
        <v>610</v>
      </c>
    </row>
    <row r="11" spans="1:2" s="28" customFormat="1" ht="30" x14ac:dyDescent="0.3">
      <c r="A11" s="28" t="s">
        <v>603</v>
      </c>
      <c r="B11" s="29"/>
    </row>
    <row r="12" spans="1:2" ht="59" customHeight="1" x14ac:dyDescent="0.15">
      <c r="B12" s="30" t="s">
        <v>604</v>
      </c>
    </row>
    <row r="14" spans="1:2" ht="30" x14ac:dyDescent="0.3">
      <c r="A14" s="28" t="s">
        <v>607</v>
      </c>
    </row>
    <row r="15" spans="1:2" ht="14" x14ac:dyDescent="0.15">
      <c r="B15" s="30" t="s">
        <v>611</v>
      </c>
    </row>
    <row r="16" spans="1:2" ht="84" x14ac:dyDescent="0.15">
      <c r="B16" s="30" t="s">
        <v>612</v>
      </c>
    </row>
    <row r="18" spans="1:2" ht="30" x14ac:dyDescent="0.3">
      <c r="A18" s="28" t="s">
        <v>613</v>
      </c>
    </row>
    <row r="19" spans="1:2" ht="14" x14ac:dyDescent="0.15">
      <c r="B19" s="30" t="s">
        <v>614</v>
      </c>
    </row>
    <row r="20" spans="1:2" ht="14" x14ac:dyDescent="0.15">
      <c r="B20" s="30" t="s">
        <v>615</v>
      </c>
    </row>
    <row r="21" spans="1:2" ht="42" x14ac:dyDescent="0.15">
      <c r="B21" s="30" t="s">
        <v>617</v>
      </c>
    </row>
    <row r="22" spans="1:2" ht="28" x14ac:dyDescent="0.15">
      <c r="B22" s="30" t="s">
        <v>618</v>
      </c>
    </row>
    <row r="23" spans="1:2" ht="28" x14ac:dyDescent="0.15">
      <c r="B23" s="30" t="s">
        <v>616</v>
      </c>
    </row>
    <row r="24" spans="1:2" ht="84" x14ac:dyDescent="0.15">
      <c r="B24" s="30" t="s">
        <v>619</v>
      </c>
    </row>
    <row r="25" spans="1:2" ht="56" x14ac:dyDescent="0.15">
      <c r="B25" s="30" t="s">
        <v>620</v>
      </c>
    </row>
    <row r="26" spans="1:2" ht="28" x14ac:dyDescent="0.15">
      <c r="B26" s="30" t="s">
        <v>621</v>
      </c>
    </row>
  </sheetData>
  <pageMargins left="0.7" right="0.7" top="0.75" bottom="0.75" header="0.3" footer="0.3"/>
  <pageSetup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106C1A-3D27-6648-A449-C143363B12E4}">
  <dimension ref="A1:C39"/>
  <sheetViews>
    <sheetView zoomScale="162" workbookViewId="0">
      <selection activeCell="C2" sqref="C2:AA205"/>
    </sheetView>
  </sheetViews>
  <sheetFormatPr baseColWidth="10" defaultColWidth="10.83203125" defaultRowHeight="13" x14ac:dyDescent="0.15"/>
  <sheetData>
    <row r="1" spans="1:3" s="15" customFormat="1" x14ac:dyDescent="0.15">
      <c r="A1" s="15" t="s">
        <v>70</v>
      </c>
      <c r="B1" s="15" t="s">
        <v>69</v>
      </c>
      <c r="C1" s="15" t="s">
        <v>71</v>
      </c>
    </row>
    <row r="2" spans="1:3" x14ac:dyDescent="0.15">
      <c r="A2" t="s">
        <v>46</v>
      </c>
      <c r="B2" s="17">
        <v>44362</v>
      </c>
      <c r="C2" t="s">
        <v>72</v>
      </c>
    </row>
    <row r="3" spans="1:3" x14ac:dyDescent="0.15">
      <c r="A3" t="s">
        <v>368</v>
      </c>
      <c r="B3" s="17">
        <v>44375</v>
      </c>
      <c r="C3" t="s">
        <v>369</v>
      </c>
    </row>
    <row r="4" spans="1:3" x14ac:dyDescent="0.15">
      <c r="A4" t="s">
        <v>371</v>
      </c>
      <c r="B4" s="17">
        <v>44389</v>
      </c>
      <c r="C4" t="s">
        <v>372</v>
      </c>
    </row>
    <row r="5" spans="1:3" x14ac:dyDescent="0.15">
      <c r="A5" t="s">
        <v>373</v>
      </c>
      <c r="B5" s="17">
        <v>44397</v>
      </c>
      <c r="C5" t="s">
        <v>374</v>
      </c>
    </row>
    <row r="6" spans="1:3" x14ac:dyDescent="0.15">
      <c r="A6" t="s">
        <v>378</v>
      </c>
      <c r="B6" s="17">
        <v>44432</v>
      </c>
      <c r="C6" t="s">
        <v>379</v>
      </c>
    </row>
    <row r="7" spans="1:3" x14ac:dyDescent="0.15">
      <c r="A7" t="s">
        <v>381</v>
      </c>
      <c r="B7" s="17">
        <v>44435</v>
      </c>
      <c r="C7" t="s">
        <v>382</v>
      </c>
    </row>
    <row r="8" spans="1:3" x14ac:dyDescent="0.15">
      <c r="A8" t="s">
        <v>383</v>
      </c>
      <c r="B8" s="17">
        <v>44506</v>
      </c>
      <c r="C8" t="s">
        <v>384</v>
      </c>
    </row>
    <row r="9" spans="1:3" x14ac:dyDescent="0.15">
      <c r="A9" t="s">
        <v>386</v>
      </c>
      <c r="B9" s="17">
        <v>44574</v>
      </c>
      <c r="C9" t="s">
        <v>385</v>
      </c>
    </row>
    <row r="10" spans="1:3" x14ac:dyDescent="0.15">
      <c r="A10" t="s">
        <v>412</v>
      </c>
      <c r="B10" s="17">
        <v>44577</v>
      </c>
      <c r="C10" t="s">
        <v>413</v>
      </c>
    </row>
    <row r="11" spans="1:3" x14ac:dyDescent="0.15">
      <c r="A11" t="s">
        <v>414</v>
      </c>
      <c r="B11" s="17">
        <v>44813</v>
      </c>
      <c r="C11" t="s">
        <v>415</v>
      </c>
    </row>
    <row r="12" spans="1:3" x14ac:dyDescent="0.15">
      <c r="A12" t="s">
        <v>437</v>
      </c>
      <c r="B12" s="17">
        <v>44936</v>
      </c>
      <c r="C12" t="s">
        <v>438</v>
      </c>
    </row>
    <row r="13" spans="1:3" x14ac:dyDescent="0.15">
      <c r="A13" t="s">
        <v>465</v>
      </c>
      <c r="B13" s="17">
        <v>45148</v>
      </c>
      <c r="C13" t="s">
        <v>466</v>
      </c>
    </row>
    <row r="14" spans="1:3" x14ac:dyDescent="0.15">
      <c r="A14" t="s">
        <v>496</v>
      </c>
      <c r="B14" s="17">
        <v>45161</v>
      </c>
      <c r="C14" t="s">
        <v>497</v>
      </c>
    </row>
    <row r="15" spans="1:3" x14ac:dyDescent="0.15">
      <c r="A15" t="s">
        <v>498</v>
      </c>
      <c r="B15" s="17">
        <v>45203</v>
      </c>
      <c r="C15" t="s">
        <v>501</v>
      </c>
    </row>
    <row r="16" spans="1:3" x14ac:dyDescent="0.15">
      <c r="A16" t="s">
        <v>503</v>
      </c>
      <c r="B16" s="17">
        <v>45205</v>
      </c>
      <c r="C16" t="s">
        <v>504</v>
      </c>
    </row>
    <row r="17" spans="1:3" x14ac:dyDescent="0.15">
      <c r="A17" t="s">
        <v>516</v>
      </c>
      <c r="B17" s="17">
        <v>45210</v>
      </c>
      <c r="C17" t="s">
        <v>519</v>
      </c>
    </row>
    <row r="18" spans="1:3" x14ac:dyDescent="0.15">
      <c r="A18" t="s">
        <v>600</v>
      </c>
      <c r="B18" s="17">
        <v>45399</v>
      </c>
      <c r="C18" t="s">
        <v>601</v>
      </c>
    </row>
    <row r="19" spans="1:3" x14ac:dyDescent="0.15">
      <c r="A19" t="s">
        <v>626</v>
      </c>
      <c r="B19" s="17">
        <v>45860</v>
      </c>
      <c r="C19" t="s">
        <v>628</v>
      </c>
    </row>
    <row r="20" spans="1:3" x14ac:dyDescent="0.15">
      <c r="A20" t="s">
        <v>691</v>
      </c>
      <c r="B20" s="17">
        <v>45860</v>
      </c>
      <c r="C20" t="s">
        <v>692</v>
      </c>
    </row>
    <row r="21" spans="1:3" x14ac:dyDescent="0.15">
      <c r="A21" t="s">
        <v>693</v>
      </c>
      <c r="B21" s="17">
        <v>45950</v>
      </c>
      <c r="C21" t="s">
        <v>694</v>
      </c>
    </row>
    <row r="22" spans="1:3" x14ac:dyDescent="0.15">
      <c r="A22" t="s">
        <v>697</v>
      </c>
      <c r="B22" s="17">
        <v>45953</v>
      </c>
      <c r="C22" t="s">
        <v>698</v>
      </c>
    </row>
    <row r="23" spans="1:3" x14ac:dyDescent="0.15">
      <c r="A23" t="s">
        <v>775</v>
      </c>
      <c r="B23" s="17">
        <v>46063</v>
      </c>
      <c r="C23" t="s">
        <v>776</v>
      </c>
    </row>
    <row r="24" spans="1:3" x14ac:dyDescent="0.15">
      <c r="B24" s="17"/>
    </row>
    <row r="25" spans="1:3" x14ac:dyDescent="0.15">
      <c r="B25" s="17"/>
    </row>
    <row r="26" spans="1:3" x14ac:dyDescent="0.15">
      <c r="B26" s="17"/>
    </row>
    <row r="27" spans="1:3" x14ac:dyDescent="0.15">
      <c r="B27" s="17"/>
    </row>
    <row r="28" spans="1:3" x14ac:dyDescent="0.15">
      <c r="B28" s="17"/>
    </row>
    <row r="29" spans="1:3" x14ac:dyDescent="0.15">
      <c r="B29" s="17"/>
    </row>
    <row r="30" spans="1:3" x14ac:dyDescent="0.15">
      <c r="B30" s="17"/>
    </row>
    <row r="31" spans="1:3" x14ac:dyDescent="0.15">
      <c r="B31" s="17"/>
    </row>
    <row r="32" spans="1:3" x14ac:dyDescent="0.15">
      <c r="B32" s="17"/>
    </row>
    <row r="33" spans="2:2" x14ac:dyDescent="0.15">
      <c r="B33" s="17"/>
    </row>
    <row r="34" spans="2:2" x14ac:dyDescent="0.15">
      <c r="B34" s="17"/>
    </row>
    <row r="35" spans="2:2" x14ac:dyDescent="0.15">
      <c r="B35" s="17"/>
    </row>
    <row r="36" spans="2:2" x14ac:dyDescent="0.15">
      <c r="B36" s="17"/>
    </row>
    <row r="37" spans="2:2" x14ac:dyDescent="0.15">
      <c r="B37" s="17"/>
    </row>
    <row r="38" spans="2:2" x14ac:dyDescent="0.15">
      <c r="B38" s="17"/>
    </row>
    <row r="39" spans="2:2" x14ac:dyDescent="0.15">
      <c r="B39" s="17"/>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PlanOfStudy</vt:lpstr>
      <vt:lpstr>Courses</vt:lpstr>
      <vt:lpstr>Computations</vt:lpstr>
      <vt:lpstr>Instructions</vt:lpstr>
      <vt:lpstr>VersionInfo</vt:lpstr>
      <vt:lpstr>PlanOfStudy!Print_Area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Musser, Beth</dc:creator>
  <cp:lastModifiedBy>Chong, Stephen</cp:lastModifiedBy>
  <cp:lastPrinted>2017-07-03T20:52:35Z</cp:lastPrinted>
  <dcterms:created xsi:type="dcterms:W3CDTF">2017-07-03T17:38:18Z</dcterms:created>
  <dcterms:modified xsi:type="dcterms:W3CDTF">2026-02-10T21:32:19Z</dcterms:modified>
</cp:coreProperties>
</file>